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365" firstSheet="3" activeTab="6"/>
  </bookViews>
  <sheets>
    <sheet name="Agri " sheetId="10" state="hidden" r:id="rId1"/>
    <sheet name="Irri" sheetId="12" state="hidden" r:id="rId2"/>
    <sheet name="Coop " sheetId="13" state="hidden" r:id="rId3"/>
    <sheet name="form 3a" sheetId="14" r:id="rId4"/>
    <sheet name="water " sheetId="15" state="hidden" r:id="rId5"/>
    <sheet name="Trade" sheetId="16" state="hidden" r:id="rId6"/>
    <sheet name="form3" sheetId="17" r:id="rId7"/>
  </sheets>
  <definedNames>
    <definedName name="_xlnm.Print_Area" localSheetId="0">'Agri '!$A$1:$G$65</definedName>
    <definedName name="_xlnm.Print_Titles" localSheetId="6">form3!$8:$10</definedName>
  </definedNames>
  <calcPr calcId="145621"/>
</workbook>
</file>

<file path=xl/calcChain.xml><?xml version="1.0" encoding="utf-8"?>
<calcChain xmlns="http://schemas.openxmlformats.org/spreadsheetml/2006/main">
  <c r="E28" i="14" l="1"/>
  <c r="F28" i="14"/>
  <c r="G28" i="14"/>
  <c r="D28" i="14"/>
  <c r="F20" i="14" l="1"/>
  <c r="G20" i="14"/>
  <c r="E20" i="14"/>
  <c r="D37" i="14" l="1"/>
  <c r="E12" i="14"/>
  <c r="F12" i="14"/>
  <c r="G12" i="14"/>
  <c r="D12" i="14" l="1"/>
  <c r="F38" i="15" l="1"/>
  <c r="E38" i="15"/>
  <c r="D38" i="15"/>
  <c r="F11" i="15"/>
  <c r="E11" i="15"/>
  <c r="E40" i="15" s="1"/>
  <c r="D11" i="15"/>
  <c r="D40" i="15" s="1"/>
  <c r="F40" i="15" l="1"/>
  <c r="G83" i="12"/>
  <c r="G77" i="12"/>
  <c r="G81" i="12" s="1"/>
  <c r="G72" i="12"/>
  <c r="E70" i="12"/>
  <c r="G66" i="12"/>
  <c r="F66" i="12"/>
  <c r="F84" i="12" s="1"/>
  <c r="G64" i="12"/>
  <c r="G62" i="12"/>
  <c r="F43" i="12"/>
  <c r="F41" i="12"/>
  <c r="F44" i="12" s="1"/>
  <c r="F39" i="12"/>
  <c r="E39" i="12"/>
  <c r="E44" i="12" s="1"/>
  <c r="D39" i="12"/>
  <c r="E33" i="12"/>
  <c r="D33" i="12"/>
  <c r="E29" i="12"/>
  <c r="D29" i="12"/>
  <c r="E23" i="12"/>
  <c r="F20" i="12"/>
  <c r="D20" i="12"/>
  <c r="E17" i="12"/>
  <c r="D17" i="12"/>
  <c r="F15" i="12"/>
  <c r="D44" i="12" l="1"/>
  <c r="C9" i="12" s="1"/>
  <c r="G84" i="12"/>
  <c r="C54" i="12" s="1"/>
  <c r="F121" i="10" l="1"/>
  <c r="G120" i="10"/>
  <c r="G121" i="10" s="1"/>
  <c r="F120" i="10"/>
  <c r="E120" i="10"/>
  <c r="E121" i="10" s="1"/>
  <c r="G118" i="10"/>
  <c r="F118" i="10"/>
  <c r="E118" i="10"/>
  <c r="G114" i="10"/>
  <c r="G115" i="10" s="1"/>
  <c r="E114" i="10"/>
  <c r="E115" i="10" s="1"/>
  <c r="F113" i="10"/>
  <c r="F114" i="10" s="1"/>
  <c r="G108" i="10"/>
  <c r="E108" i="10"/>
  <c r="F107" i="10"/>
  <c r="F106" i="10"/>
  <c r="F105" i="10"/>
  <c r="E98" i="10"/>
  <c r="F91" i="10"/>
  <c r="F98" i="10" s="1"/>
  <c r="G89" i="10"/>
  <c r="G98" i="10" s="1"/>
  <c r="E89" i="10"/>
  <c r="F88" i="10"/>
  <c r="F89" i="10" s="1"/>
  <c r="F82" i="10"/>
  <c r="F83" i="10" s="1"/>
  <c r="E82" i="10"/>
  <c r="G79" i="10"/>
  <c r="G82" i="10" s="1"/>
  <c r="G83" i="10" s="1"/>
  <c r="F79" i="10"/>
  <c r="E79" i="10"/>
  <c r="G122" i="10" l="1"/>
  <c r="E83" i="10"/>
  <c r="F108" i="10"/>
  <c r="E122" i="10"/>
  <c r="F115" i="10"/>
  <c r="F122" i="10" s="1"/>
  <c r="F62" i="10"/>
  <c r="E36" i="10"/>
  <c r="F46" i="10"/>
  <c r="E54" i="10"/>
  <c r="E55" i="10"/>
  <c r="E52" i="10"/>
  <c r="E53" i="10"/>
  <c r="G38" i="10"/>
  <c r="F38" i="10"/>
  <c r="E38" i="10"/>
  <c r="G36" i="10"/>
  <c r="F37" i="10"/>
  <c r="F47" i="10"/>
  <c r="G51" i="10"/>
  <c r="F51" i="10"/>
  <c r="E51" i="10"/>
  <c r="E49" i="10" l="1"/>
  <c r="E50" i="10" s="1"/>
  <c r="G50" i="10" l="1"/>
  <c r="F50" i="10" l="1"/>
  <c r="G63" i="10"/>
  <c r="F32" i="10"/>
  <c r="G32" i="10"/>
  <c r="E22" i="10"/>
  <c r="E30" i="10"/>
  <c r="E29" i="10"/>
  <c r="E34" i="10" l="1"/>
  <c r="E39" i="10" s="1"/>
  <c r="E28" i="10" l="1"/>
  <c r="E43" i="10" l="1"/>
  <c r="E48" i="10" s="1"/>
  <c r="E44" i="10"/>
  <c r="F43" i="10"/>
  <c r="F44" i="10"/>
  <c r="F34" i="10"/>
  <c r="F39" i="10" s="1"/>
  <c r="F48" i="10" l="1"/>
  <c r="F61" i="10"/>
  <c r="E61" i="10"/>
  <c r="F60" i="10"/>
  <c r="E60" i="10"/>
  <c r="E63" i="10" s="1"/>
  <c r="F63" i="10" l="1"/>
  <c r="G43" i="10" l="1"/>
  <c r="G48" i="10" s="1"/>
  <c r="G34" i="10" l="1"/>
  <c r="G39" i="10" s="1"/>
  <c r="G12" i="10" l="1"/>
  <c r="F12" i="10"/>
  <c r="E12" i="10"/>
  <c r="G13" i="10"/>
  <c r="F13" i="10"/>
  <c r="E13" i="10"/>
  <c r="E27" i="10"/>
  <c r="E32" i="10" s="1"/>
  <c r="F16" i="10" l="1"/>
  <c r="E16" i="10"/>
  <c r="G16" i="10"/>
  <c r="F64" i="10" l="1"/>
  <c r="G64" i="10"/>
  <c r="E64" i="10"/>
  <c r="G19" i="10" l="1"/>
  <c r="F19" i="10"/>
  <c r="E19" i="10"/>
  <c r="F18" i="10"/>
  <c r="E18" i="10"/>
  <c r="E20" i="10" l="1"/>
  <c r="E33" i="10" s="1"/>
  <c r="E65" i="10" s="1"/>
  <c r="F20" i="10"/>
  <c r="G18" i="10" l="1"/>
  <c r="G20" i="10" s="1"/>
  <c r="I11" i="10" l="1"/>
  <c r="G22" i="10"/>
  <c r="G33" i="10" s="1"/>
  <c r="F22" i="10"/>
  <c r="F33" i="10" s="1"/>
  <c r="G65" i="10" l="1"/>
  <c r="F65" i="10" l="1"/>
</calcChain>
</file>

<file path=xl/sharedStrings.xml><?xml version="1.0" encoding="utf-8"?>
<sst xmlns="http://schemas.openxmlformats.org/spreadsheetml/2006/main" count="675" uniqueCount="363">
  <si>
    <t>Ministry :</t>
  </si>
  <si>
    <t>Ministry of Agriculture, Agrarian Services, Irrigation, ....................... - Southern Province</t>
  </si>
  <si>
    <t>Department /Agency :</t>
  </si>
  <si>
    <t>Department of Agriculture</t>
  </si>
  <si>
    <t xml:space="preserve">Sector : </t>
  </si>
  <si>
    <t>Agriculture</t>
  </si>
  <si>
    <t xml:space="preserve">Total Budget for the Sector (Rs.Mn.):- </t>
  </si>
  <si>
    <t>Sub Component and Budget (Rs.)</t>
  </si>
  <si>
    <t>Broad Activity Area and Budget (Rs.)</t>
  </si>
  <si>
    <t>List of Activity</t>
  </si>
  <si>
    <t>Budget (Rs.)</t>
  </si>
  <si>
    <t>Galle</t>
  </si>
  <si>
    <t>Matara</t>
  </si>
  <si>
    <t>Hambantota</t>
  </si>
  <si>
    <t xml:space="preserve">Sub total </t>
  </si>
  <si>
    <t>Budget (Rs.Mn.)</t>
  </si>
  <si>
    <t>-</t>
  </si>
  <si>
    <t>Criteria Based Development Grants (CBG)</t>
  </si>
  <si>
    <t xml:space="preserve">Component 3 : </t>
  </si>
  <si>
    <t>3.1 Technology support for ongoing/new agro based industries</t>
  </si>
  <si>
    <t>3.1.1 Organizing training and awareness workshops for Local entrepreneurs</t>
  </si>
  <si>
    <t>3.1.2 Enhancing the capacity of entrepreneurs product in quality and quantity</t>
  </si>
  <si>
    <t>3.1.3 Organizing training workshop for entrepreneurs targeting export market</t>
  </si>
  <si>
    <t>3.1.4 enhancing the technical knowledge and skills of entrepreneurs/officers</t>
  </si>
  <si>
    <t>Sub total 3.1</t>
  </si>
  <si>
    <t>Total of component - 3</t>
  </si>
  <si>
    <t xml:space="preserve">Component 4 : </t>
  </si>
  <si>
    <t>Form 3a(iv)</t>
  </si>
  <si>
    <t>Total Budget for the (Rs.Mn):-</t>
  </si>
  <si>
    <t>Capacity Building</t>
  </si>
  <si>
    <t>Annual Development Plan - 2021</t>
  </si>
  <si>
    <t>iii. Free sample testing for 80 value added products</t>
  </si>
  <si>
    <t>Form 3a(i)</t>
  </si>
  <si>
    <t xml:space="preserve">Total Budget for the Component - 1 </t>
  </si>
  <si>
    <t>(Rs.Mn):-</t>
  </si>
  <si>
    <t>4.1 Capacity building of government organizations</t>
  </si>
  <si>
    <t xml:space="preserve">4.1.1  Development of Labuduwa farm   </t>
  </si>
  <si>
    <t>Sub total</t>
  </si>
  <si>
    <t>4.1.1.2. Enhancement of Income of Animal Husbandry Unit</t>
  </si>
  <si>
    <t>Sub total 4.1.2</t>
  </si>
  <si>
    <t>4.1.1.1. Development of Infrastructure facilities of the farm</t>
  </si>
  <si>
    <t xml:space="preserve">4.1. 2. Development of Thelijjawila farm   </t>
  </si>
  <si>
    <t>1. Purchasing instruments for kithchen</t>
  </si>
  <si>
    <t>2. Purchasing other instruments for kitchen.</t>
  </si>
  <si>
    <t>i. Purchasing of Boiler for Mushroom Unit</t>
  </si>
  <si>
    <t>ii. Purchasing of filling machine for Mush room unit</t>
  </si>
  <si>
    <t>ii. Purchasing 32 no. of cloth racks.</t>
  </si>
  <si>
    <t>i. Constuction of toilet for animal husbandary unit</t>
  </si>
  <si>
    <t>ii. Construction of  fence for vegitable cultivation</t>
  </si>
  <si>
    <t>iii. Purchasing 01 core destop computer for crop clinc unit</t>
  </si>
  <si>
    <t>iv. Purchasing 05 bird protected net for vegitable area</t>
  </si>
  <si>
    <t xml:space="preserve">i. Purchasing of 01 gas cooker and gas cylinder (12.5 kg)  </t>
  </si>
  <si>
    <t>iii. Purchasing of o1 rice cooker (5kg).</t>
  </si>
  <si>
    <t>iv. Purchasing of pots, plates and cups for kitchen.</t>
  </si>
  <si>
    <t>i. Construction of goat shed.</t>
  </si>
  <si>
    <t>ii.Construction of Turkey and Gini Fowl unit.</t>
  </si>
  <si>
    <t>iii. Purchasing of 2  goats.</t>
  </si>
  <si>
    <t>i. Purchasing 01 iron.</t>
  </si>
  <si>
    <t>Sub Total</t>
  </si>
  <si>
    <t>4.1.2.1. Development of Infrastructure facilities of the farm and officers</t>
  </si>
  <si>
    <t>4.1.2.2.Development of Facilities in hostal</t>
  </si>
  <si>
    <t>4.1.2.3 Enhancement of Income of Animal Husbandry Unit</t>
  </si>
  <si>
    <t>4.1.2.4 .Enhancement of Income of Production Units of Farms</t>
  </si>
  <si>
    <t>4.1.3. Development of Rediyagama Farm</t>
  </si>
  <si>
    <t>i. Supplying modern, improved machineries and implements on  50% subsidy for entrepreneurs</t>
  </si>
  <si>
    <r>
      <t>i. Organizing 8</t>
    </r>
    <r>
      <rPr>
        <sz val="11"/>
        <color rgb="FFFF0000"/>
        <rFont val="Iskoola Pota"/>
      </rPr>
      <t xml:space="preserve"> </t>
    </r>
    <r>
      <rPr>
        <sz val="11"/>
        <color theme="1"/>
        <rFont val="Iskoola Pota"/>
        <family val="2"/>
      </rPr>
      <t>basic agro entrepreneurs training workshops. (04 days)</t>
    </r>
  </si>
  <si>
    <t>ii. Organizing 03 advance entrepreneurs training workshops. (03 days)</t>
  </si>
  <si>
    <t>ii. Supplying quality standard 06 certificates on 50% subsidy. (GMP/SLS).</t>
  </si>
  <si>
    <t>Total</t>
  </si>
  <si>
    <t>Grand Total</t>
  </si>
  <si>
    <t>3.2  Development of individual/group entrepreneurs</t>
  </si>
  <si>
    <t>3.2.1. Development of mushroom villages</t>
  </si>
  <si>
    <t>්</t>
  </si>
  <si>
    <t>4.1.3.1 Development of Infrastructure facilities of the farm</t>
  </si>
  <si>
    <t>i. Construction of sales outlet with stores</t>
  </si>
  <si>
    <t>iii. Preparation 500 no.of entreprenure's training booklets</t>
  </si>
  <si>
    <t>ii. Conducting 07 no.of advanced technical training on agro based industries for officers and enterpernures.</t>
  </si>
  <si>
    <t>iv. Preparation certificate and purchasing stationaries for training programmes</t>
  </si>
  <si>
    <t>Sub total 3.2</t>
  </si>
  <si>
    <t>iv. Purchasing 03 toaches for watchers for field activities</t>
  </si>
  <si>
    <t>ii. Purchasing of 01 refrigerater.</t>
  </si>
  <si>
    <t>Promotion of agro based - industries</t>
  </si>
  <si>
    <t>i. Purchasing of  01 high pressure gun.</t>
  </si>
  <si>
    <t xml:space="preserve">ii. Purchasing 01 milking machine </t>
  </si>
  <si>
    <t>4.1.3.1 Development of Ruhunu rasara sales out let</t>
  </si>
  <si>
    <t>i. Purchasing of scanner and barcode printer</t>
  </si>
  <si>
    <t>3.2.4. Development of Bee Keeping villages</t>
  </si>
  <si>
    <t>iii.Preparation 2000 no. of agro - technical quartely magazines. (500 for one quarter)</t>
  </si>
  <si>
    <t>i. Providing 537 no. of bee keeping Boxes of  on 50% subsidy for bee keepers.</t>
  </si>
  <si>
    <t>i.Conducting one training of trainers programme on entreprenureship for resourse personnels</t>
  </si>
  <si>
    <t>v. Purchasing camara and other instruments for preparation of Agro- vedio programmes under farmers' fields for technology transfering.</t>
  </si>
  <si>
    <t>3.2.2. Development of green house vegitable production</t>
  </si>
  <si>
    <r>
      <t>1. Establishment of</t>
    </r>
    <r>
      <rPr>
        <sz val="11"/>
        <color theme="1"/>
        <rFont val="Iskoola Pota"/>
      </rPr>
      <t xml:space="preserve"> 09</t>
    </r>
    <r>
      <rPr>
        <sz val="11"/>
        <rFont val="Iskoola Pota"/>
        <family val="2"/>
      </rPr>
      <t xml:space="preserve"> new polytunnels on 50%  subsidy. (1000 sq)</t>
    </r>
  </si>
  <si>
    <t>2. Establishment of 06 new polytunnels  on 50%  subsidy. (510 sq)</t>
  </si>
  <si>
    <t>3. Renovate 24 no.of existing polytunnels on 50% subsidy.</t>
  </si>
  <si>
    <t>ii.Supplying of 16 no of insect proof nets (75m2) on 50% basis</t>
  </si>
  <si>
    <t>iii. Supplying of 26 no. of misters unit on 50% subsidy</t>
  </si>
  <si>
    <t>ii. Supplying of 07 no of exhost fan on 50% subsidy</t>
  </si>
  <si>
    <t>3.2. 3. Development ofcommercial scale nurseries</t>
  </si>
  <si>
    <t xml:space="preserve">i. Establishment of 02 no of commercial scale nurseries on 50% subsidy </t>
  </si>
  <si>
    <t xml:space="preserve">ii. Providing 06 no. of bee honey extractor on 50% subsidy for bee keepers </t>
  </si>
  <si>
    <t>iii. Free issuing 03 no. of   bee honey extractor for Ais' offices.</t>
  </si>
  <si>
    <t>v. Free issuing of  02 no. of queen bee breeding kit for Ais' offices.</t>
  </si>
  <si>
    <t>iv. Providing 01 no. of queen bee breeding kit on 50% subsidy forbee keepers.</t>
  </si>
  <si>
    <t>vi. Providing 25 no. of smokers for bee keepers  on 50% subsidy.</t>
  </si>
  <si>
    <t>vii. Providing 42 no of face masks for bee keepers  on 50% subsidy.</t>
  </si>
  <si>
    <t>viii. Providing 02 no of security kits for   bee keepers on 50% subsidy.</t>
  </si>
  <si>
    <t>i.Supplying of 02 no of insect proof nets (200 m2) on 50% basis</t>
  </si>
  <si>
    <t>i.Supplying of 44 no. of insect proof nets (50m2) on 50% basis</t>
  </si>
  <si>
    <t>i. Organizing 01 awarness programme on export market for agro enterpernures.</t>
  </si>
  <si>
    <t>iv. Preparation 10 types of handouts with 5000 units for sharing agro technical knoweledge</t>
  </si>
  <si>
    <t>1. Establishment of 26 new Mushroom Sheds on 50%  subsidy. (200 sq)</t>
  </si>
  <si>
    <t>2. Renovate 86 no. of  existing Mushroom  sheds  on 50% subsidy.</t>
  </si>
  <si>
    <t>Form 3a(ii)</t>
  </si>
  <si>
    <t>Form 3a(iii)</t>
  </si>
  <si>
    <t>Form 3a(v)</t>
  </si>
  <si>
    <t>Form 3a(vi)</t>
  </si>
  <si>
    <t>Total of component - 4</t>
  </si>
  <si>
    <t>Sub Total of  4.1.3</t>
  </si>
  <si>
    <t>i. Constructions of quarters - Phase 01</t>
  </si>
  <si>
    <t>iv. Purchasing 0f 5 turkies for breeding</t>
  </si>
  <si>
    <t>v. Purchasing of 10 Geni fowls for breeding</t>
  </si>
  <si>
    <t>iii. Construction of pest and disease barriears for vegetable cultivation area as demonstration.</t>
  </si>
  <si>
    <t>v. Purchasing of 05 insect breeding nest and 02 insect stroage box  for crop clinc unit</t>
  </si>
  <si>
    <t>Form 3 a</t>
  </si>
  <si>
    <t>Criteria Based Grants (CBG)</t>
  </si>
  <si>
    <r>
      <rPr>
        <b/>
        <sz val="11"/>
        <color theme="1"/>
        <rFont val="Times New Roman"/>
        <family val="1"/>
      </rPr>
      <t xml:space="preserve">Ministry  : </t>
    </r>
    <r>
      <rPr>
        <sz val="11"/>
        <color theme="1"/>
        <rFont val="Times New Roman"/>
        <family val="1"/>
      </rPr>
      <t xml:space="preserve"> Ministry of Agriculture , Agrarian Development , Irrigation , Water Supply and Drainage , Food Supply and Distribution , Trade and Cooperative Development  Southern Province </t>
    </r>
  </si>
  <si>
    <r>
      <rPr>
        <b/>
        <sz val="11"/>
        <color theme="1"/>
        <rFont val="Times New Roman"/>
        <family val="1"/>
      </rPr>
      <t>Department / Agency  :</t>
    </r>
    <r>
      <rPr>
        <sz val="11"/>
        <color theme="1"/>
        <rFont val="Times New Roman"/>
        <family val="1"/>
      </rPr>
      <t xml:space="preserve">  Department of Irrigation</t>
    </r>
  </si>
  <si>
    <r>
      <rPr>
        <b/>
        <sz val="11"/>
        <color theme="1"/>
        <rFont val="Times New Roman"/>
        <family val="1"/>
      </rPr>
      <t>Sector  :</t>
    </r>
    <r>
      <rPr>
        <sz val="11"/>
        <color theme="1"/>
        <rFont val="Times New Roman"/>
        <family val="1"/>
      </rPr>
      <t xml:space="preserve">  Irrigation</t>
    </r>
  </si>
  <si>
    <r>
      <rPr>
        <b/>
        <sz val="11"/>
        <color theme="1"/>
        <rFont val="Times New Roman"/>
        <family val="1"/>
      </rPr>
      <t>Component 1  :</t>
    </r>
    <r>
      <rPr>
        <sz val="11"/>
        <color theme="1"/>
        <rFont val="Times New Roman"/>
        <family val="1"/>
      </rPr>
      <t xml:space="preserve">  Improving the availability of irrigation water for agriculture.</t>
    </r>
  </si>
  <si>
    <r>
      <rPr>
        <b/>
        <sz val="11"/>
        <color theme="1"/>
        <rFont val="Times New Roman"/>
        <family val="1"/>
      </rPr>
      <t>Total Budget for the Sector (Rs.Mn.) :</t>
    </r>
    <r>
      <rPr>
        <sz val="11"/>
        <color theme="1"/>
        <rFont val="Times New Roman"/>
        <family val="1"/>
      </rPr>
      <t xml:space="preserve">  17.00</t>
    </r>
  </si>
  <si>
    <r>
      <rPr>
        <b/>
        <sz val="11"/>
        <color theme="1"/>
        <rFont val="Times New Roman"/>
        <family val="1"/>
      </rPr>
      <t>Total Budget for the Component 1 (Rs.Mn.)  :</t>
    </r>
    <r>
      <rPr>
        <sz val="11"/>
        <color theme="1"/>
        <rFont val="Times New Roman"/>
        <family val="1"/>
      </rPr>
      <t xml:space="preserve"> </t>
    </r>
  </si>
  <si>
    <t>Galle District</t>
  </si>
  <si>
    <t>Matara District</t>
  </si>
  <si>
    <t>Hambantota District</t>
  </si>
  <si>
    <t>i) Maintenance of canal systems.</t>
  </si>
  <si>
    <t>1.1 Maintenance of existing irrigation systems</t>
  </si>
  <si>
    <t>i) Maintenance of 300no's headworks.</t>
  </si>
  <si>
    <t>i.Development of agricultural road from Kendagahakumbura to Mulana with retaining wall</t>
  </si>
  <si>
    <t>_</t>
  </si>
  <si>
    <t>1.2 Rehabilitation of irrigation , drainage and salinity exclusion system.</t>
  </si>
  <si>
    <t>i) Rehabilitation of 200km long canal system.</t>
  </si>
  <si>
    <t xml:space="preserve">i.Rehabilitation of canal at  Miris Watta anicut </t>
  </si>
  <si>
    <t>ii.Rehabilitation of Galledola channel at Niyagama</t>
  </si>
  <si>
    <t>ii) Rehabilitation of 150 no's headworks.</t>
  </si>
  <si>
    <t>i.Rehabilitation of Henegama new anicut</t>
  </si>
  <si>
    <t>ii.Rehabilitation of retaining wall from Galamagewatta to Hirawagewatta at Makawita</t>
  </si>
  <si>
    <t>1.3 Improvements to irrigation , drainage and Salinity exclusion syatem.</t>
  </si>
  <si>
    <t>i) Improvements of canal systems.</t>
  </si>
  <si>
    <t>i.Improvement of Kekunadola Ela</t>
  </si>
  <si>
    <t>ii.Improvement of Suduwelipathayaya</t>
  </si>
  <si>
    <t>iii.Improvement of Nawalahena yaya Ela</t>
  </si>
  <si>
    <t>iv.Improvement of Hampodeniya channel</t>
  </si>
  <si>
    <t>v.Improvement of channel from Ehala Watadeniya to Narangala</t>
  </si>
  <si>
    <t>vi) Improvements of head works.</t>
  </si>
  <si>
    <t>vii) Construction of new canal system.</t>
  </si>
  <si>
    <t>1.4 New constructions</t>
  </si>
  <si>
    <t>i) Construction 200 no's of new headworks.</t>
  </si>
  <si>
    <t>i.Construction of anicut for Anguru kanda Ela</t>
  </si>
  <si>
    <t>ii.Construction of Beralapanathara Pathawita retaining wall</t>
  </si>
  <si>
    <t>iii.Installation of uplift water pipe system in Jayashakthi Farm at Kodigaha Tank</t>
  </si>
  <si>
    <t>1.5 Follow up of proper water management practices.</t>
  </si>
  <si>
    <r>
      <rPr>
        <b/>
        <sz val="11"/>
        <color theme="1"/>
        <rFont val="Times New Roman"/>
        <family val="1"/>
      </rPr>
      <t>Component 2  :</t>
    </r>
    <r>
      <rPr>
        <sz val="11"/>
        <color theme="1"/>
        <rFont val="Times New Roman"/>
        <family val="1"/>
      </rPr>
      <t xml:space="preserve">  Capacity development.</t>
    </r>
  </si>
  <si>
    <t>Total Budget for the Component 2 (Rs.Mn.)  :</t>
  </si>
  <si>
    <t>Province</t>
  </si>
  <si>
    <t>2.1 Enhancement of farmer participation and farmer organization development.</t>
  </si>
  <si>
    <t>i.Developing model using GIS for prediction of future floods.</t>
  </si>
  <si>
    <t>2.3 Institutional development and maintaining assets</t>
  </si>
  <si>
    <t>ii. Boundary marking and implementation of the name board installation project to enforce the relevant provisions of the Charter.</t>
  </si>
  <si>
    <t>i.Estabilishment of boundry stone for marking of irrigation reserves.</t>
  </si>
  <si>
    <t>iii. Introducing a new conceptual model for the purpose of  irrigation schemes.</t>
  </si>
  <si>
    <t>i.Implementing a research project under the concept of Sustainable Green Model Villages.(Siyambalagaswewa tank in Witharandeniya village)</t>
  </si>
  <si>
    <t>ii) Get protective vegetative cover in the catchment increased.</t>
  </si>
  <si>
    <t>iii) Removed water plants mechanically.</t>
  </si>
  <si>
    <t>iv) Applied new techniques to be maintained.</t>
  </si>
  <si>
    <t>v) Introduced testing standards to be achieved.</t>
  </si>
  <si>
    <t>vi) Developed office facilities.</t>
  </si>
  <si>
    <t>iv. Purchase a permanent license from ESRI for maintaining the GIS Spatial Database.</t>
  </si>
  <si>
    <t>i. GIS Server maintenance.</t>
  </si>
  <si>
    <t>( Form 3a )</t>
  </si>
  <si>
    <t>Annual Development plan - 2021</t>
  </si>
  <si>
    <t>Criteria Based Grants ( CBG )</t>
  </si>
  <si>
    <t>Ministry of Agriculture, Agrarian Development, Irrigation, ..,  Food Supply &amp; Distribution and Co-operative Development.</t>
  </si>
  <si>
    <t xml:space="preserve">Department/ Agency : </t>
  </si>
  <si>
    <t>Co-operative Development.</t>
  </si>
  <si>
    <t>Sector :</t>
  </si>
  <si>
    <t>Cooperative</t>
  </si>
  <si>
    <t>Component 1:</t>
  </si>
  <si>
    <t>Strengthening cooperative societies to enhance service delivery.</t>
  </si>
  <si>
    <t>Total Budget for the Sector ( Rs.Mn. ) -</t>
  </si>
  <si>
    <t xml:space="preserve">Total Budget for the Component ( Rs.Mn. ) - </t>
  </si>
  <si>
    <t xml:space="preserve">Sub Component and Budget (Rs.) </t>
  </si>
  <si>
    <t xml:space="preserve">Broad Activity Area and Budget (Rs.) </t>
  </si>
  <si>
    <t xml:space="preserve">List of Activity </t>
  </si>
  <si>
    <t xml:space="preserve">Budget (Rs.) </t>
  </si>
  <si>
    <t>District</t>
  </si>
  <si>
    <r>
      <t>1.3 Quality improvement of income generating activities. - 3</t>
    </r>
    <r>
      <rPr>
        <sz val="12"/>
        <color theme="1"/>
        <rFont val="Iskoola Pota"/>
        <family val="2"/>
      </rPr>
      <t>,000,000.00</t>
    </r>
  </si>
  <si>
    <r>
      <t>1.3.1.  Development of production &amp; industrial based cooperative societies. - 1</t>
    </r>
    <r>
      <rPr>
        <sz val="12"/>
        <color theme="1"/>
        <rFont val="Iskoola Pota"/>
        <family val="2"/>
      </rPr>
      <t>,725,000.00</t>
    </r>
  </si>
  <si>
    <t>i. Supply of Cement Block Stone Making Machine for Baddegama (West) Divisional Development Co-operative Society Ltd.</t>
  </si>
  <si>
    <t xml:space="preserve">ii. Supply of  Two wheels tractor (Ath tractor machine) for Puwakdandawa Palapotha Pottery Co-operative Society Ltd. </t>
  </si>
  <si>
    <t xml:space="preserve">ii. Supply of  Two wheels tractor (Ath tractor machine) for Udukiriwila Pottery Co-operative Society Ltd. </t>
  </si>
  <si>
    <r>
      <t xml:space="preserve">1.3 Quality Improvement of Income Generating Activities. - </t>
    </r>
    <r>
      <rPr>
        <sz val="12"/>
        <color theme="1"/>
        <rFont val="Iskoola Pota"/>
        <family val="2"/>
      </rPr>
      <t>3,000,000.00</t>
    </r>
  </si>
  <si>
    <r>
      <t>1.3.2.  Development of Co-operative Regional Sales Outlets. - 1</t>
    </r>
    <r>
      <rPr>
        <sz val="12"/>
        <color theme="1"/>
        <rFont val="Iskoola Pota"/>
        <family val="2"/>
      </rPr>
      <t>,275,000.00</t>
    </r>
  </si>
  <si>
    <t>i. Development of Thelikada Co-operative Regional Sales Outlet in Baddegama Multipurpose Co-operative Society Ltd.</t>
  </si>
  <si>
    <t>ii. Development of kaduruwana Co-operative Regional Sale Outlets in Kotapola Multipurpose Co-operative Society Ltd.</t>
  </si>
  <si>
    <t>iii. Development of Sooriyawewa Nagara(Town) Co-operative Regional Sales Outlet in Hambantota Multipurpose Co-operative Society Ltd.</t>
  </si>
  <si>
    <t>Criteria Based Grant (CBG)</t>
  </si>
  <si>
    <t>Total Budget for the Sector (Rs.Mn.) - 10</t>
  </si>
  <si>
    <t>Sub Comonent and Budget (Rs.)</t>
  </si>
  <si>
    <t>Hambanthota</t>
  </si>
  <si>
    <t>Component 2 : Promotion of food production and marketing facilities</t>
  </si>
  <si>
    <t>2.1 proper food handling and transportation</t>
  </si>
  <si>
    <t>Component 3 : Technology transfer</t>
  </si>
  <si>
    <t>3.1 Introduction of new technologies</t>
  </si>
  <si>
    <t>Component 4 : Ensuring food safety</t>
  </si>
  <si>
    <t>4.1 Enhancing food safety and enhance the food diversification</t>
  </si>
  <si>
    <t xml:space="preserve"> 4.1.1 Proceed the "Ruhunu Rasa Saraniya" exhibition and school cookery competition</t>
  </si>
  <si>
    <t xml:space="preserve">Ministry </t>
  </si>
  <si>
    <t>Ministry of Agriculture,agrarian development,irrigation,water supply and drainage ,Food supply and distribution trade</t>
  </si>
  <si>
    <t>Sector</t>
  </si>
  <si>
    <t>Water Supply and Drainage</t>
  </si>
  <si>
    <t>Total Budget for the sector (Rs Mn.)</t>
  </si>
  <si>
    <t>Component 1</t>
  </si>
  <si>
    <t>Watershed Management</t>
  </si>
  <si>
    <t>Total Budget for the component 1 (Rs Mn.)</t>
  </si>
  <si>
    <t>Sub Component and Budget (Rs)</t>
  </si>
  <si>
    <t>Broad Activity Area and Budget (Rs Mn)</t>
  </si>
  <si>
    <t>List of activity</t>
  </si>
  <si>
    <t>Budget Rs Mn</t>
  </si>
  <si>
    <t xml:space="preserve">Galle </t>
  </si>
  <si>
    <t>1.1.1.1 Planting the favourable plants like kumbuk,mee,Na in watershed areas and fixing the botnical name boards</t>
  </si>
  <si>
    <t>Component 2</t>
  </si>
  <si>
    <t xml:space="preserve">Ensuring the safe and continuous drinking water supply                        </t>
  </si>
  <si>
    <t>Broad Activity Area and Budget (Rs)</t>
  </si>
  <si>
    <t>2.1.1.1 Implementing Community base water supplying projects with the Department of community water supply and Divisional Secretariats offices</t>
  </si>
  <si>
    <t>2.1.3.1  Extending the water lines with National Water Supply and Drainage Board</t>
  </si>
  <si>
    <t xml:space="preserve">2.3.1.1.  Selecting suitable  places from water scarecity areas and establishment of   rain water harvesting systems for cultivations </t>
  </si>
  <si>
    <t xml:space="preserve">2.3.1.2 Conduct awareness progarames  on water -use efficiency </t>
  </si>
  <si>
    <t>Annex 4</t>
  </si>
  <si>
    <t>(Form 3 a)</t>
  </si>
  <si>
    <r>
      <rPr>
        <sz val="14"/>
        <rFont val="Times New Roman"/>
        <family val="1"/>
      </rPr>
      <t xml:space="preserve">                                                            </t>
    </r>
    <r>
      <rPr>
        <b/>
        <sz val="14"/>
        <rFont val="Times New Roman"/>
        <family val="1"/>
      </rPr>
      <t>Annual Development Plan - 2021</t>
    </r>
    <r>
      <rPr>
        <sz val="14"/>
        <rFont val="Times New Roman"/>
        <family val="1"/>
      </rPr>
      <t xml:space="preserve">                                               </t>
    </r>
  </si>
  <si>
    <t xml:space="preserve">Ministry - Agriculture, Agrarian Development,…….. </t>
  </si>
  <si>
    <t>Department/ Agency - Trade</t>
  </si>
  <si>
    <t>Sector: Trade</t>
  </si>
  <si>
    <t>Component 1:Provision of services for the trade Community</t>
  </si>
  <si>
    <t>Total Budget for the Component 1  (Rs.Mn.)-1.75</t>
  </si>
  <si>
    <t>Sub Component and Budget (Rs.Mn)</t>
  </si>
  <si>
    <t>Broad Activity Area  Budget (Rs.Mn)</t>
  </si>
  <si>
    <t>List Of Activity</t>
  </si>
  <si>
    <t>1:Provision of services for the trade Community</t>
  </si>
  <si>
    <t>1.1 Provision of equipments for small scale enterprenuers in order to promote good practices in Trade  under 50% financial assistance.</t>
  </si>
  <si>
    <t>Distributing equipments for enterprenuers</t>
  </si>
  <si>
    <t xml:space="preserve">1.1 Conducting awareness programmes of EBR for relevant officers in divisional secretariats </t>
  </si>
  <si>
    <t>Commencing Programmes in selected divisional secretariats</t>
  </si>
  <si>
    <t>1.3. Conducting awareness programme and distributing equipments under 50% financial assistance in order to obtaining GMP certification and registration of food premises</t>
  </si>
  <si>
    <t>1. Distributing equipments under 50% financial assistance   2.Assitance to obtain GMP Certificate</t>
  </si>
  <si>
    <t>1.4 Provision of  food grade equipments for small scale enterprenuers who supply food for schools under 50% financial assistance.</t>
  </si>
  <si>
    <t>Component 2:Technology Transfer</t>
  </si>
  <si>
    <t>Total Budget for the Component 2  (Rs.Mn.)-2.3</t>
  </si>
  <si>
    <t>2.Technology Transfer</t>
  </si>
  <si>
    <t xml:space="preserve">2.1.Provision of equipments(computers, scaners &amp; printers ) for nessasary divisional secretariats' trade sections - phase III     </t>
  </si>
  <si>
    <t>Distributing equipments for divisional secretariats</t>
  </si>
  <si>
    <t>2.2.Updating EBR system by taking into consideration the observations/recommendations received from Divisional Secretariats</t>
  </si>
  <si>
    <t>Updating EBR system by taking into consideration the observations/recommendations received from Divisional Secretariats</t>
  </si>
  <si>
    <t xml:space="preserve">2.1.2.1  Establish tube wells in public Places with NWSDB &amp;  relevant Divisional secretariat offices </t>
  </si>
  <si>
    <r>
      <t xml:space="preserve">1.1 Conservation and development of water resources and reserved area - </t>
    </r>
    <r>
      <rPr>
        <b/>
        <sz val="12"/>
        <color theme="1"/>
        <rFont val="Times New Roman"/>
        <family val="1"/>
      </rPr>
      <t xml:space="preserve"> Rs 0.3 Mn</t>
    </r>
  </si>
  <si>
    <r>
      <t xml:space="preserve">1.1.1 Implementation of  Tree planting Activities -  </t>
    </r>
    <r>
      <rPr>
        <b/>
        <sz val="12"/>
        <color theme="1"/>
        <rFont val="Times New Roman"/>
        <family val="1"/>
      </rPr>
      <t>Rs 0.3 Mn</t>
    </r>
  </si>
  <si>
    <r>
      <t xml:space="preserve">2.1 Construction and Development of Water Supply Schemes  </t>
    </r>
    <r>
      <rPr>
        <b/>
        <sz val="12"/>
        <color theme="1"/>
        <rFont val="Times New Roman"/>
        <family val="1"/>
      </rPr>
      <t xml:space="preserve">Rs  17.7 Mn </t>
    </r>
  </si>
  <si>
    <r>
      <t xml:space="preserve">2.1.1.Introducing new purification systems and  Implementation / Renovation of community based water supply Systems  </t>
    </r>
    <r>
      <rPr>
        <b/>
        <sz val="11"/>
        <color theme="1"/>
        <rFont val="Times New Roman"/>
        <family val="1"/>
      </rPr>
      <t xml:space="preserve"> Rs  8.7  Mn</t>
    </r>
  </si>
  <si>
    <r>
      <t xml:space="preserve">2.1.2 Establish Tube wells/Wells  </t>
    </r>
    <r>
      <rPr>
        <b/>
        <sz val="11"/>
        <color theme="1"/>
        <rFont val="Times New Roman"/>
        <family val="1"/>
      </rPr>
      <t>Rs 0.3Mn</t>
    </r>
  </si>
  <si>
    <r>
      <t xml:space="preserve">2.1.3 Extending water lines and supply new water connections  </t>
    </r>
    <r>
      <rPr>
        <b/>
        <sz val="11"/>
        <color theme="1"/>
        <rFont val="Times New Roman"/>
        <family val="1"/>
      </rPr>
      <t>Rs 6 Mn</t>
    </r>
  </si>
  <si>
    <r>
      <t>2.2 Ensuaring safty and quality of drinking water</t>
    </r>
    <r>
      <rPr>
        <b/>
        <sz val="12"/>
        <color theme="1"/>
        <rFont val="Times New Roman"/>
        <family val="1"/>
      </rPr>
      <t xml:space="preserve"> Rs 1.5 Mn</t>
    </r>
  </si>
  <si>
    <r>
      <t xml:space="preserve">2.2.1 Supply of Water Meters for CBO </t>
    </r>
    <r>
      <rPr>
        <b/>
        <sz val="11"/>
        <color theme="1"/>
        <rFont val="Times New Roman"/>
        <family val="1"/>
      </rPr>
      <t>Rs 0.9   Mn</t>
    </r>
  </si>
  <si>
    <r>
      <t>2.2.1.1 Suppling of water meters for selected CBOs  in Galle   Matara and Hambantota  Districts</t>
    </r>
    <r>
      <rPr>
        <b/>
        <sz val="12"/>
        <color theme="1"/>
        <rFont val="Times New Roman"/>
        <family val="1"/>
      </rPr>
      <t xml:space="preserve"> </t>
    </r>
  </si>
  <si>
    <r>
      <t xml:space="preserve">2.2.2  Testing of  water Quality in Community water projects/Public places </t>
    </r>
    <r>
      <rPr>
        <b/>
        <sz val="11"/>
        <color theme="1"/>
        <rFont val="Times New Roman"/>
        <family val="1"/>
      </rPr>
      <t>Rs  0.6 Mn</t>
    </r>
  </si>
  <si>
    <r>
      <t>2.2.2.1 Testing of water quality in community water projects of public places</t>
    </r>
    <r>
      <rPr>
        <b/>
        <sz val="12"/>
        <color theme="1"/>
        <rFont val="Times New Roman"/>
        <family val="1"/>
      </rPr>
      <t xml:space="preserve"> </t>
    </r>
  </si>
  <si>
    <r>
      <t xml:space="preserve">2.3 Establishment of Rain water harvesting system and conducting awareness progarmes  </t>
    </r>
    <r>
      <rPr>
        <b/>
        <sz val="12"/>
        <color theme="1"/>
        <rFont val="Times New Roman"/>
        <family val="1"/>
      </rPr>
      <t xml:space="preserve">  Rs. 0.5 Mn</t>
    </r>
  </si>
  <si>
    <r>
      <t xml:space="preserve">2.3.1Construction of rain water harvesting system and conduct awareness programes    </t>
    </r>
    <r>
      <rPr>
        <b/>
        <sz val="12"/>
        <color theme="1"/>
        <rFont val="Times New Roman"/>
        <family val="1"/>
      </rPr>
      <t xml:space="preserve"> Rs 0.5 Mn</t>
    </r>
  </si>
  <si>
    <t>හම්බන්තොට</t>
  </si>
  <si>
    <t>Department/Agency    :</t>
  </si>
  <si>
    <t xml:space="preserve">Sector                      : Food Supply and Distribution </t>
  </si>
  <si>
    <t>Ministry                   : Ministry of Agriculture, Agrarian Services , Irrigation,…… - Southern Province</t>
  </si>
  <si>
    <t>S.No</t>
  </si>
  <si>
    <t>Component and Budget (Rs.Mn)</t>
  </si>
  <si>
    <t>SDG Target No.</t>
  </si>
  <si>
    <t>Sub Component and Budget (Rs. Mn)</t>
  </si>
  <si>
    <t>Outcomes</t>
  </si>
  <si>
    <t>KPIs</t>
  </si>
  <si>
    <t>Baseline</t>
  </si>
  <si>
    <t>Target</t>
  </si>
  <si>
    <t>Broad Activity Area</t>
  </si>
  <si>
    <t>Output</t>
  </si>
  <si>
    <t>Certified Quality Food Supply</t>
  </si>
  <si>
    <t>Well developed school HELA BOJUN outlets</t>
  </si>
  <si>
    <t>Promotion of food Production and marketing facilities.</t>
  </si>
  <si>
    <t>2.1 Proper food handling and transportation</t>
  </si>
  <si>
    <t>Technology Transfer</t>
  </si>
  <si>
    <t>Ensuring food Safety</t>
  </si>
  <si>
    <t>4.1.1. Proceed the "Ruhunu Rasa Saraniya" exhibition and School cookery competition</t>
  </si>
  <si>
    <t xml:space="preserve">Total </t>
  </si>
  <si>
    <t xml:space="preserve">                                                                                                Annual Development Plan - 2022                                                                                   </t>
  </si>
  <si>
    <t>Total Estimated cost (TEC)</t>
  </si>
  <si>
    <t xml:space="preserve"> 2.3        3.0        </t>
  </si>
  <si>
    <t>2.2         3.4</t>
  </si>
  <si>
    <t xml:space="preserve">                 Criteria Based Development Grant (CBG)</t>
  </si>
  <si>
    <t>Ministry   : Ministry of Agriculture,Agrarian Services,Irrigation,….  - Southern Province</t>
  </si>
  <si>
    <t xml:space="preserve">Sector  : Food Supply and Distribution </t>
  </si>
  <si>
    <t>Component 1  : Certified quality food supply</t>
  </si>
  <si>
    <t>Form 3</t>
  </si>
  <si>
    <t>4.1.2 conducting awareness programmes on food safety for school children</t>
  </si>
  <si>
    <t xml:space="preserve">Form 3a </t>
  </si>
  <si>
    <t>Total budget for the component 1 (Rs.Mn.) - 0.8</t>
  </si>
  <si>
    <t>Total budget for the component 2 (Rs.Mn.) - 2.15</t>
  </si>
  <si>
    <t xml:space="preserve"> i) provide new technological equipments in food processing Industries</t>
  </si>
  <si>
    <t xml:space="preserve"> ii) provide new technological equipments in Labelling &amp; Packaging Industry</t>
  </si>
  <si>
    <t>Total budget for the component 3 (Rs.Mn.) - 4.00</t>
  </si>
  <si>
    <t>Total budget for the component 4 (Rs.Mn.) - 3.05</t>
  </si>
  <si>
    <t xml:space="preserve"> i) Conducting district level school cookery competition in Southern Province</t>
  </si>
  <si>
    <t>ii) Proceed the " Ruhunu Rasa Saraniya" food festival and exhibition</t>
  </si>
  <si>
    <t>iii) Conducting awareness programmes on food safety for school children</t>
  </si>
  <si>
    <t>ii) Industrial visits for Entrepreneurs  &amp; officers</t>
  </si>
  <si>
    <t xml:space="preserve"> i) provide technological training programmes related to innovative food products in food industry. </t>
  </si>
  <si>
    <t>2.1.2 Conduct field visits related to food industry for  Entrepreneurs  &amp; officers</t>
  </si>
  <si>
    <t>2.1.1 Provide technological trainings related to innovative food products processing ,  labelling and  packaging for small scale and medium scale food producers in southern province</t>
  </si>
  <si>
    <t>Budget        (Rs. Mn)</t>
  </si>
  <si>
    <t xml:space="preserve"> 1.1.1 Establishment of HELA BOJUN food outlets in  selected schools in southern province</t>
  </si>
  <si>
    <t xml:space="preserve">                                                                               Annual Development Plan - 2022                                                                                    </t>
  </si>
  <si>
    <t xml:space="preserve">                                                                                 Criteria Based Grant (CBG)</t>
  </si>
  <si>
    <t xml:space="preserve">i) Establishment of hela bojun food outlets in schools of Southern province  </t>
  </si>
  <si>
    <t>1.1.1 Establishment of HELA BOJUN food outlets in  selected schools of southern province</t>
  </si>
  <si>
    <t xml:space="preserve">1.Number of Benificiaries     </t>
  </si>
  <si>
    <t>3.1.1 Provide required technological equipments  for innovative food producers under 50% beneficiary contribution</t>
  </si>
  <si>
    <t xml:space="preserve">3.1.2 Provide new equipments for transpotation and manufacturing process to reduce post harvest losses improve the healthiness of the food products under 50% beneficiary contribution  </t>
  </si>
  <si>
    <t xml:space="preserve">3.1.2 Provide new equipments for transportation and manufacturing process to reduce post harvest losses improve the healthiness of the food products under 50% beneficiary contribution  </t>
  </si>
  <si>
    <t xml:space="preserve"> 3.1.1 provide  technological equipments for innovative food producers under 50% beneficiary contribution</t>
  </si>
  <si>
    <t xml:space="preserve">                                                                   Total Budget for the Sector (Rs.Mn.) - 10</t>
  </si>
  <si>
    <t>08</t>
  </si>
  <si>
    <t>1.Number of field visits</t>
  </si>
  <si>
    <t>05</t>
  </si>
  <si>
    <t>06</t>
  </si>
  <si>
    <t>10</t>
  </si>
  <si>
    <t>2. No of Benificiaries who supply high quality products to the market.</t>
  </si>
  <si>
    <t>1.Number of technological training workshops</t>
  </si>
  <si>
    <t>2.Number of Benificiaries who are using improved technology</t>
  </si>
  <si>
    <t>300</t>
  </si>
  <si>
    <t>Number of technological training workshops Conducted</t>
  </si>
  <si>
    <t>3. % of minimizing post harvest losses in southern province</t>
  </si>
  <si>
    <t>4.% of minimizing post harvest losses of selected benificiaries</t>
  </si>
  <si>
    <t>1.Knowledgable school community</t>
  </si>
  <si>
    <t>2. No of new food recipes Introduced</t>
  </si>
  <si>
    <t>1.1 Food production Standardization</t>
  </si>
  <si>
    <t xml:space="preserve">1.Number of Schools with Standardized helabojun food outlets                                                                                                                                   </t>
  </si>
  <si>
    <t>2.No of school children who consumed Standardized  food items</t>
  </si>
  <si>
    <t>10,000</t>
  </si>
  <si>
    <t>1.1  Food production standardization</t>
  </si>
  <si>
    <t>No of industrial field visits conducted</t>
  </si>
  <si>
    <t xml:space="preserve">2. No of awareness programmes </t>
  </si>
  <si>
    <t xml:space="preserve">No of awareness programmes conducted </t>
  </si>
  <si>
    <t>2. No of Officers &amp; Entrepreneurs Participated</t>
  </si>
  <si>
    <t>1. No. of  students and entrepreneurs participated</t>
  </si>
  <si>
    <t>Number of Benificiaries who received technology equipments</t>
  </si>
  <si>
    <t>4.1.2. Conducting awareness programmes on food safety for school children</t>
  </si>
  <si>
    <t xml:space="preserve"> 2.1.1 provide technological trainings related to innovative food products processing , labelling and packaging for small scale and medium scale food producers in southern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</si>
</sst>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_);_(* \(#,##0.00\);_(* &quot;-&quot;????_);_(@_)"/>
    <numFmt numFmtId="167" formatCode="0.000"/>
    <numFmt numFmtId="168" formatCode="#,##0.000"/>
    <numFmt numFmtId="169" formatCode="0.00000000"/>
    <numFmt numFmtId="170" formatCode="_(* #,##0.0_);_(* \(#,##0.0\);_(* &quot;-&quot;??_);_(@_)"/>
    <numFmt numFmtId="171" formatCode="#,##0.00;[Red]#,##0.00"/>
    <numFmt numFmtId="172" formatCode="0.0"/>
    <numFmt numFmtId="173" formatCode="#,##0;[Red]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skoola Pota"/>
    </font>
    <font>
      <sz val="11"/>
      <color theme="1"/>
      <name val="Iskoola Pota"/>
      <family val="2"/>
    </font>
    <font>
      <sz val="11"/>
      <name val="Iskoola Pota"/>
      <family val="2"/>
    </font>
    <font>
      <u/>
      <sz val="11"/>
      <name val="Iskoola Pota"/>
      <family val="2"/>
    </font>
    <font>
      <sz val="11"/>
      <color rgb="FFFF0000"/>
      <name val="Iskoola Pota"/>
    </font>
    <font>
      <b/>
      <sz val="11"/>
      <color theme="1"/>
      <name val="Calibri"/>
      <family val="2"/>
      <scheme val="minor"/>
    </font>
    <font>
      <b/>
      <sz val="11"/>
      <name val="Iskoola Pota"/>
      <family val="2"/>
    </font>
    <font>
      <u/>
      <sz val="11"/>
      <color theme="1"/>
      <name val="Iskoola Pota"/>
      <family val="2"/>
    </font>
    <font>
      <sz val="11"/>
      <color rgb="FFFF0000"/>
      <name val="Iskoola Pot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3"/>
      <color theme="1"/>
      <name val="Iskoola Pota"/>
      <family val="2"/>
    </font>
    <font>
      <b/>
      <sz val="12"/>
      <color theme="1"/>
      <name val="Iskoola Pota"/>
      <family val="2"/>
    </font>
    <font>
      <sz val="13"/>
      <color theme="1"/>
      <name val="Iskoola Pota"/>
      <family val="2"/>
    </font>
    <font>
      <sz val="12"/>
      <color theme="1"/>
      <name val="Iskoola Pota"/>
      <family val="2"/>
    </font>
    <font>
      <b/>
      <sz val="14"/>
      <color theme="1"/>
      <name val="Iskoola Pot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41" fontId="2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1" fontId="4" fillId="0" borderId="0" xfId="0" applyNumberFormat="1" applyFont="1" applyFill="1" applyAlignment="1">
      <alignment vertical="top"/>
    </xf>
    <xf numFmtId="41" fontId="4" fillId="0" borderId="0" xfId="0" applyNumberFormat="1" applyFont="1" applyFill="1" applyAlignment="1">
      <alignment horizontal="right" vertical="top"/>
    </xf>
    <xf numFmtId="41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49" fontId="4" fillId="2" borderId="7" xfId="0" applyNumberFormat="1" applyFont="1" applyFill="1" applyBorder="1" applyAlignment="1">
      <alignment horizontal="left" vertical="center" wrapText="1"/>
    </xf>
    <xf numFmtId="41" fontId="4" fillId="2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1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center" wrapText="1"/>
    </xf>
    <xf numFmtId="43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top"/>
    </xf>
    <xf numFmtId="41" fontId="3" fillId="0" borderId="0" xfId="0" applyNumberFormat="1" applyFont="1" applyFill="1" applyBorder="1" applyAlignment="1">
      <alignment horizontal="left" vertical="center"/>
    </xf>
    <xf numFmtId="41" fontId="3" fillId="2" borderId="0" xfId="0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center" wrapText="1"/>
    </xf>
    <xf numFmtId="41" fontId="4" fillId="0" borderId="1" xfId="1" applyNumberFormat="1" applyFont="1" applyFill="1" applyBorder="1" applyAlignment="1">
      <alignment horizontal="right" vertical="center" wrapText="1"/>
    </xf>
    <xf numFmtId="41" fontId="4" fillId="0" borderId="8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1" fontId="4" fillId="0" borderId="5" xfId="1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center"/>
    </xf>
    <xf numFmtId="43" fontId="2" fillId="0" borderId="0" xfId="1" applyFont="1" applyFill="1" applyAlignment="1">
      <alignment vertical="top"/>
    </xf>
    <xf numFmtId="41" fontId="4" fillId="4" borderId="0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center"/>
    </xf>
    <xf numFmtId="41" fontId="4" fillId="0" borderId="1" xfId="1" applyNumberFormat="1" applyFont="1" applyFill="1" applyBorder="1" applyAlignment="1">
      <alignment horizontal="center" vertical="center" wrapText="1"/>
    </xf>
    <xf numFmtId="41" fontId="4" fillId="0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43" fontId="2" fillId="7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1" fontId="4" fillId="0" borderId="0" xfId="0" applyNumberFormat="1" applyFont="1" applyFill="1" applyBorder="1" applyAlignment="1">
      <alignment vertical="top"/>
    </xf>
    <xf numFmtId="41" fontId="4" fillId="2" borderId="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1" fontId="4" fillId="0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/>
    </xf>
    <xf numFmtId="41" fontId="4" fillId="4" borderId="1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3" fillId="2" borderId="1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41" fontId="3" fillId="0" borderId="8" xfId="1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41" fontId="4" fillId="0" borderId="0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/>
    <xf numFmtId="49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horizontal="right" vertical="top"/>
    </xf>
    <xf numFmtId="43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41" fontId="3" fillId="0" borderId="0" xfId="0" applyNumberFormat="1" applyFont="1" applyFill="1" applyBorder="1" applyAlignment="1">
      <alignment horizontal="left" vertical="top" wrapText="1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41" fontId="4" fillId="0" borderId="5" xfId="0" applyNumberFormat="1" applyFont="1" applyFill="1" applyBorder="1" applyAlignment="1">
      <alignment horizontal="right" vertical="top" wrapText="1"/>
    </xf>
    <xf numFmtId="41" fontId="4" fillId="0" borderId="8" xfId="0" applyNumberFormat="1" applyFont="1" applyFill="1" applyBorder="1" applyAlignment="1">
      <alignment horizontal="right" vertical="top" wrapText="1"/>
    </xf>
    <xf numFmtId="41" fontId="4" fillId="0" borderId="8" xfId="0" applyNumberFormat="1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vertical="top" wrapText="1"/>
    </xf>
    <xf numFmtId="41" fontId="4" fillId="3" borderId="8" xfId="0" applyNumberFormat="1" applyFont="1" applyFill="1" applyBorder="1" applyAlignment="1">
      <alignment horizontal="right" vertical="top" wrapText="1"/>
    </xf>
    <xf numFmtId="41" fontId="4" fillId="3" borderId="8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41" fontId="3" fillId="0" borderId="1" xfId="0" applyNumberFormat="1" applyFont="1" applyFill="1" applyBorder="1" applyAlignment="1">
      <alignment vertical="top"/>
    </xf>
    <xf numFmtId="41" fontId="10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vertical="top" wrapText="1"/>
    </xf>
    <xf numFmtId="41" fontId="3" fillId="0" borderId="8" xfId="0" applyNumberFormat="1" applyFont="1" applyFill="1" applyBorder="1" applyAlignment="1">
      <alignment vertical="top"/>
    </xf>
    <xf numFmtId="49" fontId="4" fillId="4" borderId="1" xfId="0" applyNumberFormat="1" applyFont="1" applyFill="1" applyBorder="1" applyAlignment="1">
      <alignment vertical="top" wrapText="1"/>
    </xf>
    <xf numFmtId="41" fontId="4" fillId="4" borderId="1" xfId="0" applyNumberFormat="1" applyFont="1" applyFill="1" applyBorder="1" applyAlignment="1">
      <alignment horizontal="right" vertical="top" wrapText="1"/>
    </xf>
    <xf numFmtId="41" fontId="4" fillId="4" borderId="1" xfId="0" applyNumberFormat="1" applyFont="1" applyFill="1" applyBorder="1" applyAlignment="1">
      <alignment horizontal="center" vertical="top" wrapText="1"/>
    </xf>
    <xf numFmtId="41" fontId="4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1" fontId="10" fillId="0" borderId="1" xfId="0" applyNumberFormat="1" applyFont="1" applyFill="1" applyBorder="1" applyAlignment="1">
      <alignment horizontal="right" vertical="top" wrapText="1"/>
    </xf>
    <xf numFmtId="41" fontId="3" fillId="0" borderId="1" xfId="0" applyNumberFormat="1" applyFont="1" applyFill="1" applyBorder="1" applyAlignment="1">
      <alignment horizontal="center" vertical="top"/>
    </xf>
    <xf numFmtId="41" fontId="10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1" fontId="3" fillId="0" borderId="8" xfId="0" applyNumberFormat="1" applyFont="1" applyFill="1" applyBorder="1" applyAlignment="1">
      <alignment horizontal="center" vertical="top"/>
    </xf>
    <xf numFmtId="41" fontId="10" fillId="0" borderId="8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vertical="top" wrapText="1"/>
    </xf>
    <xf numFmtId="43" fontId="3" fillId="0" borderId="8" xfId="1" applyFont="1" applyBorder="1" applyAlignment="1">
      <alignment vertical="top"/>
    </xf>
    <xf numFmtId="43" fontId="3" fillId="0" borderId="8" xfId="1" applyFont="1" applyFill="1" applyBorder="1" applyAlignment="1">
      <alignment vertical="top"/>
    </xf>
    <xf numFmtId="164" fontId="3" fillId="0" borderId="8" xfId="1" applyNumberFormat="1" applyFont="1" applyFill="1" applyBorder="1" applyAlignment="1">
      <alignment vertical="top"/>
    </xf>
    <xf numFmtId="0" fontId="3" fillId="5" borderId="8" xfId="0" applyFont="1" applyFill="1" applyBorder="1" applyAlignment="1">
      <alignment vertical="top" wrapText="1"/>
    </xf>
    <xf numFmtId="43" fontId="3" fillId="5" borderId="8" xfId="0" applyNumberFormat="1" applyFont="1" applyFill="1" applyBorder="1" applyAlignment="1">
      <alignment vertical="top"/>
    </xf>
    <xf numFmtId="164" fontId="3" fillId="5" borderId="8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vertical="top" wrapText="1"/>
    </xf>
    <xf numFmtId="41" fontId="4" fillId="3" borderId="1" xfId="0" applyNumberFormat="1" applyFont="1" applyFill="1" applyBorder="1" applyAlignment="1">
      <alignment horizontal="right" vertical="top" wrapText="1"/>
    </xf>
    <xf numFmtId="41" fontId="4" fillId="4" borderId="9" xfId="0" applyNumberFormat="1" applyFont="1" applyFill="1" applyBorder="1" applyAlignment="1">
      <alignment vertical="top"/>
    </xf>
    <xf numFmtId="164" fontId="4" fillId="2" borderId="4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41" fontId="4" fillId="0" borderId="9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vertical="top" wrapText="1"/>
    </xf>
    <xf numFmtId="0" fontId="11" fillId="8" borderId="0" xfId="0" applyFont="1" applyFill="1" applyAlignment="1">
      <alignment horizontal="right" vertical="center"/>
    </xf>
    <xf numFmtId="0" fontId="0" fillId="8" borderId="0" xfId="0" applyFill="1" applyAlignment="1">
      <alignment vertical="center"/>
    </xf>
    <xf numFmtId="0" fontId="12" fillId="8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11" fillId="9" borderId="1" xfId="0" applyFont="1" applyFill="1" applyBorder="1" applyAlignment="1">
      <alignment horizontal="right" vertical="center" wrapText="1"/>
    </xf>
    <xf numFmtId="167" fontId="11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167" fontId="0" fillId="8" borderId="0" xfId="0" applyNumberFormat="1" applyFill="1" applyAlignment="1">
      <alignment vertical="center"/>
    </xf>
    <xf numFmtId="0" fontId="13" fillId="0" borderId="19" xfId="0" applyFont="1" applyFill="1" applyBorder="1" applyAlignment="1">
      <alignment horizontal="left" vertical="center" wrapText="1"/>
    </xf>
    <xf numFmtId="167" fontId="11" fillId="9" borderId="8" xfId="0" applyNumberFormat="1" applyFont="1" applyFill="1" applyBorder="1" applyAlignment="1">
      <alignment horizontal="center" vertical="center"/>
    </xf>
    <xf numFmtId="2" fontId="7" fillId="9" borderId="8" xfId="0" applyNumberFormat="1" applyFont="1" applyFill="1" applyBorder="1" applyAlignment="1">
      <alignment horizontal="center" vertical="center"/>
    </xf>
    <xf numFmtId="167" fontId="7" fillId="9" borderId="8" xfId="0" applyNumberFormat="1" applyFont="1" applyFill="1" applyBorder="1" applyAlignment="1">
      <alignment horizontal="center" vertical="center"/>
    </xf>
    <xf numFmtId="167" fontId="0" fillId="8" borderId="20" xfId="0" applyNumberFormat="1" applyFill="1" applyBorder="1" applyAlignment="1">
      <alignment vertical="center"/>
    </xf>
    <xf numFmtId="2" fontId="13" fillId="0" borderId="19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2" fontId="12" fillId="8" borderId="21" xfId="0" applyNumberFormat="1" applyFont="1" applyFill="1" applyBorder="1" applyAlignment="1">
      <alignment horizontal="center" vertical="center"/>
    </xf>
    <xf numFmtId="167" fontId="12" fillId="8" borderId="21" xfId="0" applyNumberFormat="1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left" vertical="center" wrapText="1"/>
    </xf>
    <xf numFmtId="2" fontId="12" fillId="8" borderId="19" xfId="0" applyNumberFormat="1" applyFont="1" applyFill="1" applyBorder="1" applyAlignment="1">
      <alignment horizontal="center" vertical="center"/>
    </xf>
    <xf numFmtId="167" fontId="12" fillId="8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167" fontId="12" fillId="8" borderId="22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/>
    </xf>
    <xf numFmtId="167" fontId="12" fillId="8" borderId="1" xfId="0" applyNumberFormat="1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vertical="center" wrapText="1"/>
    </xf>
    <xf numFmtId="167" fontId="11" fillId="9" borderId="6" xfId="0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right" vertical="center" wrapText="1"/>
    </xf>
    <xf numFmtId="169" fontId="13" fillId="0" borderId="19" xfId="0" applyNumberFormat="1" applyFont="1" applyFill="1" applyBorder="1" applyAlignment="1">
      <alignment horizontal="center" vertical="center"/>
    </xf>
    <xf numFmtId="167" fontId="13" fillId="0" borderId="19" xfId="0" applyNumberFormat="1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left" vertical="center" wrapText="1"/>
    </xf>
    <xf numFmtId="167" fontId="11" fillId="8" borderId="5" xfId="0" applyNumberFormat="1" applyFont="1" applyFill="1" applyBorder="1" applyAlignment="1">
      <alignment horizontal="center" vertical="center"/>
    </xf>
    <xf numFmtId="167" fontId="12" fillId="8" borderId="5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right" vertical="center"/>
    </xf>
    <xf numFmtId="167" fontId="11" fillId="5" borderId="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vertical="center"/>
    </xf>
    <xf numFmtId="0" fontId="11" fillId="8" borderId="0" xfId="0" applyFont="1" applyFill="1" applyAlignment="1">
      <alignment vertical="center"/>
    </xf>
    <xf numFmtId="167" fontId="11" fillId="8" borderId="0" xfId="0" applyNumberFormat="1" applyFont="1" applyFill="1" applyAlignment="1">
      <alignment horizontal="left" vertical="center"/>
    </xf>
    <xf numFmtId="0" fontId="12" fillId="8" borderId="5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vertical="center" wrapText="1"/>
    </xf>
    <xf numFmtId="167" fontId="12" fillId="8" borderId="8" xfId="0" applyNumberFormat="1" applyFont="1" applyFill="1" applyBorder="1" applyAlignment="1">
      <alignment horizontal="center" vertical="center"/>
    </xf>
    <xf numFmtId="167" fontId="12" fillId="9" borderId="8" xfId="0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vertical="center" wrapText="1"/>
    </xf>
    <xf numFmtId="167" fontId="11" fillId="9" borderId="5" xfId="0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vertical="top" wrapText="1"/>
    </xf>
    <xf numFmtId="0" fontId="12" fillId="8" borderId="6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center" vertical="center"/>
    </xf>
    <xf numFmtId="167" fontId="7" fillId="5" borderId="1" xfId="0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vertical="top" wrapText="1"/>
    </xf>
    <xf numFmtId="0" fontId="13" fillId="0" borderId="19" xfId="0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2" fontId="0" fillId="0" borderId="2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3" fillId="0" borderId="8" xfId="0" applyFont="1" applyFill="1" applyBorder="1" applyAlignment="1">
      <alignment horizontal="left" wrapText="1"/>
    </xf>
    <xf numFmtId="2" fontId="13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0" fillId="0" borderId="0" xfId="0" applyAlignment="1"/>
    <xf numFmtId="0" fontId="13" fillId="0" borderId="8" xfId="0" applyFont="1" applyFill="1" applyBorder="1" applyAlignment="1">
      <alignment horizontal="left" vertical="top" wrapText="1"/>
    </xf>
    <xf numFmtId="2" fontId="13" fillId="0" borderId="8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2" fontId="0" fillId="0" borderId="8" xfId="0" applyNumberFormat="1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top"/>
    </xf>
    <xf numFmtId="2" fontId="13" fillId="0" borderId="21" xfId="0" applyNumberFormat="1" applyFont="1" applyFill="1" applyBorder="1" applyAlignment="1">
      <alignment horizontal="center" vertical="top"/>
    </xf>
    <xf numFmtId="0" fontId="12" fillId="0" borderId="21" xfId="0" applyFont="1" applyBorder="1" applyAlignment="1">
      <alignment vertical="top" wrapText="1"/>
    </xf>
    <xf numFmtId="2" fontId="12" fillId="0" borderId="21" xfId="0" applyNumberFormat="1" applyFont="1" applyFill="1" applyBorder="1" applyAlignment="1">
      <alignment horizontal="center" vertical="top"/>
    </xf>
    <xf numFmtId="43" fontId="12" fillId="8" borderId="21" xfId="1" applyFont="1" applyFill="1" applyBorder="1" applyAlignment="1">
      <alignment horizontal="center" vertical="top"/>
    </xf>
    <xf numFmtId="2" fontId="11" fillId="0" borderId="2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8" borderId="6" xfId="0" applyFont="1" applyFill="1" applyBorder="1" applyAlignment="1">
      <alignment vertical="center"/>
    </xf>
    <xf numFmtId="0" fontId="12" fillId="0" borderId="19" xfId="0" applyFont="1" applyBorder="1" applyAlignment="1">
      <alignment wrapText="1"/>
    </xf>
    <xf numFmtId="2" fontId="12" fillId="0" borderId="22" xfId="0" applyNumberFormat="1" applyFont="1" applyFill="1" applyBorder="1" applyAlignment="1">
      <alignment horizontal="center" vertical="center"/>
    </xf>
    <xf numFmtId="43" fontId="12" fillId="8" borderId="22" xfId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0" fontId="12" fillId="0" borderId="0" xfId="0" applyFont="1"/>
    <xf numFmtId="167" fontId="12" fillId="8" borderId="0" xfId="0" applyNumberFormat="1" applyFont="1" applyFill="1" applyAlignment="1">
      <alignment vertical="center"/>
    </xf>
    <xf numFmtId="0" fontId="12" fillId="0" borderId="19" xfId="0" applyFont="1" applyBorder="1" applyAlignment="1">
      <alignment horizontal="left" vertical="center" wrapText="1"/>
    </xf>
    <xf numFmtId="168" fontId="13" fillId="0" borderId="19" xfId="1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11" fillId="0" borderId="1" xfId="0" applyFont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2" fillId="7" borderId="0" xfId="0" applyFont="1" applyFill="1" applyAlignment="1">
      <alignment vertical="top"/>
    </xf>
    <xf numFmtId="0" fontId="4" fillId="7" borderId="1" xfId="0" applyFont="1" applyFill="1" applyBorder="1" applyAlignment="1">
      <alignment vertical="center" wrapText="1"/>
    </xf>
    <xf numFmtId="41" fontId="4" fillId="7" borderId="8" xfId="0" applyNumberFormat="1" applyFont="1" applyFill="1" applyBorder="1" applyAlignment="1">
      <alignment horizontal="right" vertical="top" wrapText="1"/>
    </xf>
    <xf numFmtId="0" fontId="0" fillId="7" borderId="0" xfId="0" applyFont="1" applyFill="1"/>
    <xf numFmtId="49" fontId="3" fillId="7" borderId="1" xfId="0" applyNumberFormat="1" applyFont="1" applyFill="1" applyBorder="1" applyAlignment="1">
      <alignment vertical="top" wrapText="1"/>
    </xf>
    <xf numFmtId="41" fontId="4" fillId="7" borderId="1" xfId="0" applyNumberFormat="1" applyFont="1" applyFill="1" applyBorder="1" applyAlignment="1">
      <alignment horizontal="righ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2" fillId="0" borderId="0" xfId="0" applyFont="1"/>
    <xf numFmtId="170" fontId="24" fillId="0" borderId="1" xfId="1" applyNumberFormat="1" applyFont="1" applyBorder="1" applyAlignment="1">
      <alignment horizontal="left" vertical="top"/>
    </xf>
    <xf numFmtId="170" fontId="22" fillId="0" borderId="7" xfId="0" applyNumberFormat="1" applyFont="1" applyBorder="1"/>
    <xf numFmtId="170" fontId="11" fillId="0" borderId="7" xfId="0" applyNumberFormat="1" applyFont="1" applyBorder="1"/>
    <xf numFmtId="0" fontId="24" fillId="0" borderId="1" xfId="0" applyFont="1" applyBorder="1" applyAlignment="1">
      <alignment horizontal="right" vertical="center"/>
    </xf>
    <xf numFmtId="170" fontId="24" fillId="0" borderId="1" xfId="1" applyNumberFormat="1" applyFont="1" applyBorder="1" applyAlignment="1">
      <alignment vertical="top"/>
    </xf>
    <xf numFmtId="170" fontId="24" fillId="0" borderId="1" xfId="0" applyNumberFormat="1" applyFont="1" applyBorder="1" applyAlignment="1">
      <alignment horizontal="right" vertical="top"/>
    </xf>
    <xf numFmtId="170" fontId="24" fillId="0" borderId="1" xfId="1" applyNumberFormat="1" applyFont="1" applyBorder="1" applyAlignment="1">
      <alignment horizontal="right" vertical="top"/>
    </xf>
    <xf numFmtId="43" fontId="24" fillId="0" borderId="1" xfId="1" applyFont="1" applyBorder="1" applyAlignment="1">
      <alignment vertical="top"/>
    </xf>
    <xf numFmtId="43" fontId="22" fillId="0" borderId="1" xfId="0" applyNumberFormat="1" applyFont="1" applyBorder="1"/>
    <xf numFmtId="0" fontId="12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right" vertical="top"/>
    </xf>
    <xf numFmtId="2" fontId="24" fillId="0" borderId="0" xfId="0" applyNumberFormat="1" applyFont="1" applyAlignment="1">
      <alignment horizontal="center" vertical="top" wrapText="1"/>
    </xf>
    <xf numFmtId="2" fontId="24" fillId="0" borderId="0" xfId="0" applyNumberFormat="1" applyFont="1" applyAlignment="1">
      <alignment horizontal="center" vertical="top"/>
    </xf>
    <xf numFmtId="2" fontId="22" fillId="0" borderId="11" xfId="0" applyNumberFormat="1" applyFont="1" applyBorder="1" applyAlignment="1">
      <alignment horizontal="center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171" fontId="22" fillId="0" borderId="0" xfId="0" applyNumberFormat="1" applyFont="1" applyBorder="1" applyAlignment="1">
      <alignment horizontal="left"/>
    </xf>
    <xf numFmtId="0" fontId="24" fillId="0" borderId="0" xfId="0" applyFont="1"/>
    <xf numFmtId="0" fontId="22" fillId="0" borderId="0" xfId="0" applyFont="1" applyBorder="1" applyAlignment="1"/>
    <xf numFmtId="0" fontId="22" fillId="0" borderId="0" xfId="0" applyFont="1" applyBorder="1" applyAlignment="1">
      <alignment wrapText="1"/>
    </xf>
    <xf numFmtId="0" fontId="12" fillId="0" borderId="0" xfId="0" applyFont="1" applyAlignment="1"/>
    <xf numFmtId="0" fontId="22" fillId="0" borderId="0" xfId="0" applyFont="1" applyBorder="1"/>
    <xf numFmtId="0" fontId="24" fillId="0" borderId="0" xfId="0" applyFont="1" applyBorder="1"/>
    <xf numFmtId="171" fontId="24" fillId="0" borderId="0" xfId="0" applyNumberFormat="1" applyFont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left" vertical="top" wrapText="1"/>
    </xf>
    <xf numFmtId="0" fontId="24" fillId="8" borderId="9" xfId="0" applyFont="1" applyFill="1" applyBorder="1" applyAlignment="1">
      <alignment horizontal="left" vertical="top" wrapText="1"/>
    </xf>
    <xf numFmtId="0" fontId="21" fillId="8" borderId="5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0" fontId="24" fillId="0" borderId="5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173" fontId="24" fillId="0" borderId="1" xfId="0" applyNumberFormat="1" applyFont="1" applyBorder="1" applyAlignment="1">
      <alignment horizontal="right" vertical="top" wrapText="1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171" fontId="24" fillId="0" borderId="0" xfId="0" applyNumberFormat="1" applyFont="1"/>
    <xf numFmtId="0" fontId="24" fillId="0" borderId="0" xfId="0" applyFont="1" applyAlignment="1"/>
    <xf numFmtId="173" fontId="21" fillId="8" borderId="5" xfId="0" applyNumberFormat="1" applyFont="1" applyFill="1" applyBorder="1" applyAlignment="1">
      <alignment horizontal="right" vertical="top" wrapText="1"/>
    </xf>
    <xf numFmtId="3" fontId="24" fillId="8" borderId="1" xfId="0" applyNumberFormat="1" applyFont="1" applyFill="1" applyBorder="1" applyAlignment="1">
      <alignment vertical="top"/>
    </xf>
    <xf numFmtId="173" fontId="22" fillId="0" borderId="1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Border="1"/>
    <xf numFmtId="0" fontId="23" fillId="0" borderId="0" xfId="0" applyFont="1" applyBorder="1" applyAlignment="1">
      <alignment horizontal="center" vertical="top"/>
    </xf>
    <xf numFmtId="171" fontId="23" fillId="0" borderId="0" xfId="0" applyNumberFormat="1" applyFont="1" applyBorder="1" applyAlignment="1">
      <alignment horizontal="center" vertical="top"/>
    </xf>
    <xf numFmtId="173" fontId="22" fillId="0" borderId="4" xfId="0" applyNumberFormat="1" applyFont="1" applyBorder="1" applyAlignment="1">
      <alignment horizontal="right" vertical="top"/>
    </xf>
    <xf numFmtId="3" fontId="24" fillId="8" borderId="1" xfId="0" applyNumberFormat="1" applyFont="1" applyFill="1" applyBorder="1" applyAlignment="1">
      <alignment horizontal="right" vertical="top"/>
    </xf>
    <xf numFmtId="0" fontId="24" fillId="0" borderId="0" xfId="0" applyFont="1" applyAlignment="1">
      <alignment horizontal="center"/>
    </xf>
    <xf numFmtId="173" fontId="22" fillId="0" borderId="4" xfId="0" applyNumberFormat="1" applyFont="1" applyBorder="1" applyAlignment="1">
      <alignment horizontal="right"/>
    </xf>
    <xf numFmtId="3" fontId="24" fillId="0" borderId="1" xfId="0" applyNumberFormat="1" applyFont="1" applyBorder="1"/>
    <xf numFmtId="0" fontId="22" fillId="0" borderId="0" xfId="0" applyFont="1" applyBorder="1" applyAlignment="1">
      <alignment horizontal="center"/>
    </xf>
    <xf numFmtId="171" fontId="22" fillId="0" borderId="0" xfId="0" applyNumberFormat="1" applyFont="1" applyBorder="1" applyAlignment="1">
      <alignment horizontal="center"/>
    </xf>
    <xf numFmtId="173" fontId="22" fillId="0" borderId="5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vertical="top"/>
    </xf>
    <xf numFmtId="173" fontId="22" fillId="0" borderId="9" xfId="0" applyNumberFormat="1" applyFont="1" applyBorder="1" applyAlignment="1">
      <alignment horizontal="right" vertical="top" wrapText="1"/>
    </xf>
    <xf numFmtId="173" fontId="22" fillId="0" borderId="3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6" fillId="0" borderId="0" xfId="0" applyFont="1" applyBorder="1"/>
    <xf numFmtId="0" fontId="25" fillId="0" borderId="0" xfId="0" applyFont="1" applyBorder="1"/>
    <xf numFmtId="0" fontId="25" fillId="0" borderId="0" xfId="0" applyFont="1" applyAlignment="1">
      <alignment vertical="top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25" fillId="8" borderId="1" xfId="0" applyNumberFormat="1" applyFont="1" applyFill="1" applyBorder="1" applyAlignment="1">
      <alignment vertical="top" wrapText="1"/>
    </xf>
    <xf numFmtId="37" fontId="25" fillId="8" borderId="1" xfId="1" applyNumberFormat="1" applyFont="1" applyFill="1" applyBorder="1" applyAlignment="1">
      <alignment horizontal="center" vertical="top"/>
    </xf>
    <xf numFmtId="3" fontId="25" fillId="8" borderId="1" xfId="0" applyNumberFormat="1" applyFont="1" applyFill="1" applyBorder="1" applyAlignment="1">
      <alignment horizontal="center" vertical="top"/>
    </xf>
    <xf numFmtId="49" fontId="25" fillId="8" borderId="1" xfId="0" applyNumberFormat="1" applyFont="1" applyFill="1" applyBorder="1" applyAlignment="1">
      <alignment horizontal="center" vertical="top"/>
    </xf>
    <xf numFmtId="3" fontId="25" fillId="8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2" fontId="25" fillId="0" borderId="1" xfId="0" applyNumberFormat="1" applyFont="1" applyBorder="1" applyAlignment="1">
      <alignment vertical="top"/>
    </xf>
    <xf numFmtId="3" fontId="25" fillId="0" borderId="5" xfId="0" applyNumberFormat="1" applyFont="1" applyBorder="1" applyAlignment="1">
      <alignment vertical="top" wrapText="1"/>
    </xf>
    <xf numFmtId="3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vertical="top" wrapText="1"/>
    </xf>
    <xf numFmtId="3" fontId="25" fillId="0" borderId="1" xfId="0" applyNumberFormat="1" applyFont="1" applyBorder="1" applyAlignment="1">
      <alignment vertical="top" wrapText="1"/>
    </xf>
    <xf numFmtId="9" fontId="25" fillId="0" borderId="8" xfId="0" applyNumberFormat="1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vertical="top"/>
    </xf>
    <xf numFmtId="2" fontId="26" fillId="0" borderId="1" xfId="0" applyNumberFormat="1" applyFont="1" applyBorder="1"/>
    <xf numFmtId="0" fontId="25" fillId="0" borderId="0" xfId="0" applyFont="1" applyAlignment="1">
      <alignment vertical="top" wrapText="1"/>
    </xf>
    <xf numFmtId="0" fontId="25" fillId="0" borderId="1" xfId="0" applyFont="1" applyBorder="1" applyAlignment="1">
      <alignment horizontal="left" vertical="top" wrapText="1"/>
    </xf>
    <xf numFmtId="173" fontId="24" fillId="0" borderId="4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" vertical="top"/>
    </xf>
    <xf numFmtId="0" fontId="25" fillId="0" borderId="5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6" xfId="0" applyFont="1" applyBorder="1" applyAlignment="1">
      <alignment horizontal="center" vertical="top"/>
    </xf>
    <xf numFmtId="49" fontId="25" fillId="8" borderId="1" xfId="1" applyNumberFormat="1" applyFont="1" applyFill="1" applyBorder="1" applyAlignment="1">
      <alignment horizontal="center" vertical="center"/>
    </xf>
    <xf numFmtId="49" fontId="25" fillId="8" borderId="1" xfId="1" applyNumberFormat="1" applyFont="1" applyFill="1" applyBorder="1" applyAlignment="1">
      <alignment horizontal="left" vertical="center" indent="2"/>
    </xf>
    <xf numFmtId="2" fontId="25" fillId="0" borderId="5" xfId="0" applyNumberFormat="1" applyFont="1" applyBorder="1" applyAlignment="1">
      <alignment vertical="top"/>
    </xf>
    <xf numFmtId="2" fontId="25" fillId="0" borderId="8" xfId="0" applyNumberFormat="1" applyFont="1" applyBorder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right"/>
    </xf>
    <xf numFmtId="3" fontId="25" fillId="0" borderId="1" xfId="0" applyNumberFormat="1" applyFont="1" applyBorder="1" applyAlignment="1">
      <alignment horizontal="left" vertical="top" wrapText="1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6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41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1" fontId="3" fillId="0" borderId="12" xfId="0" applyNumberFormat="1" applyFont="1" applyFill="1" applyBorder="1" applyAlignment="1">
      <alignment vertical="top"/>
    </xf>
    <xf numFmtId="41" fontId="3" fillId="0" borderId="0" xfId="0" applyNumberFormat="1" applyFont="1" applyFill="1" applyBorder="1" applyAlignment="1">
      <alignment vertical="top" wrapText="1"/>
    </xf>
    <xf numFmtId="41" fontId="3" fillId="0" borderId="12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67" fontId="12" fillId="8" borderId="5" xfId="0" applyNumberFormat="1" applyFont="1" applyFill="1" applyBorder="1" applyAlignment="1">
      <alignment horizontal="center" vertical="center"/>
    </xf>
    <xf numFmtId="167" fontId="12" fillId="8" borderId="8" xfId="0" applyNumberFormat="1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top" wrapText="1"/>
    </xf>
    <xf numFmtId="0" fontId="12" fillId="8" borderId="6" xfId="0" applyFont="1" applyFill="1" applyBorder="1" applyAlignment="1">
      <alignment horizontal="left" vertical="top" wrapText="1"/>
    </xf>
    <xf numFmtId="0" fontId="12" fillId="8" borderId="8" xfId="0" applyFont="1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10" borderId="5" xfId="0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167" fontId="12" fillId="8" borderId="6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1" fillId="8" borderId="0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167" fontId="15" fillId="0" borderId="0" xfId="0" applyNumberFormat="1" applyFont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167" fontId="15" fillId="0" borderId="11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171" fontId="22" fillId="0" borderId="5" xfId="0" applyNumberFormat="1" applyFont="1" applyBorder="1" applyAlignment="1">
      <alignment horizontal="center" vertical="top" wrapText="1"/>
    </xf>
    <xf numFmtId="171" fontId="22" fillId="0" borderId="8" xfId="0" applyNumberFormat="1" applyFont="1" applyBorder="1" applyAlignment="1">
      <alignment horizontal="center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top" wrapText="1"/>
    </xf>
    <xf numFmtId="3" fontId="24" fillId="0" borderId="17" xfId="0" applyNumberFormat="1" applyFont="1" applyBorder="1" applyAlignment="1">
      <alignment horizontal="center" vertical="top"/>
    </xf>
    <xf numFmtId="3" fontId="24" fillId="0" borderId="18" xfId="0" applyNumberFormat="1" applyFont="1" applyBorder="1" applyAlignment="1">
      <alignment horizontal="center" vertical="top"/>
    </xf>
    <xf numFmtId="3" fontId="24" fillId="0" borderId="9" xfId="0" applyNumberFormat="1" applyFont="1" applyBorder="1" applyAlignment="1">
      <alignment horizontal="center" vertical="top"/>
    </xf>
    <xf numFmtId="3" fontId="24" fillId="0" borderId="20" xfId="0" applyNumberFormat="1" applyFont="1" applyBorder="1" applyAlignment="1">
      <alignment horizontal="center" vertical="top"/>
    </xf>
    <xf numFmtId="3" fontId="24" fillId="0" borderId="0" xfId="0" applyNumberFormat="1" applyFont="1" applyBorder="1" applyAlignment="1">
      <alignment horizontal="center" vertical="top"/>
    </xf>
    <xf numFmtId="3" fontId="24" fillId="0" borderId="12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/>
    </xf>
    <xf numFmtId="173" fontId="24" fillId="0" borderId="5" xfId="0" applyNumberFormat="1" applyFont="1" applyBorder="1" applyAlignment="1">
      <alignment horizontal="right" vertical="top" wrapText="1"/>
    </xf>
    <xf numFmtId="173" fontId="24" fillId="0" borderId="8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3" fillId="8" borderId="11" xfId="0" applyFont="1" applyFill="1" applyBorder="1" applyAlignment="1">
      <alignment horizontal="right" vertical="top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top"/>
    </xf>
    <xf numFmtId="0" fontId="12" fillId="8" borderId="1" xfId="0" applyFont="1" applyFill="1" applyBorder="1" applyAlignment="1">
      <alignment horizontal="righ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5" fillId="0" borderId="8" xfId="0" applyFont="1" applyBorder="1" applyAlignment="1">
      <alignment horizontal="center" vertical="top"/>
    </xf>
    <xf numFmtId="0" fontId="25" fillId="8" borderId="5" xfId="0" applyFont="1" applyFill="1" applyBorder="1" applyAlignment="1">
      <alignment horizontal="left" vertical="top" wrapText="1"/>
    </xf>
    <xf numFmtId="0" fontId="25" fillId="8" borderId="6" xfId="0" applyFont="1" applyFill="1" applyBorder="1" applyAlignment="1">
      <alignment horizontal="left" vertical="top" wrapText="1"/>
    </xf>
    <xf numFmtId="0" fontId="25" fillId="8" borderId="8" xfId="0" applyFont="1" applyFill="1" applyBorder="1" applyAlignment="1">
      <alignment horizontal="left" vertical="top" wrapText="1"/>
    </xf>
    <xf numFmtId="0" fontId="27" fillId="8" borderId="5" xfId="0" applyFont="1" applyFill="1" applyBorder="1" applyAlignment="1">
      <alignment horizontal="left" vertical="top" wrapText="1"/>
    </xf>
    <xf numFmtId="0" fontId="27" fillId="8" borderId="6" xfId="0" applyFont="1" applyFill="1" applyBorder="1" applyAlignment="1">
      <alignment horizontal="left" vertical="top" wrapText="1"/>
    </xf>
    <xf numFmtId="0" fontId="27" fillId="8" borderId="8" xfId="0" applyFont="1" applyFill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2" fontId="25" fillId="0" borderId="5" xfId="0" applyNumberFormat="1" applyFont="1" applyBorder="1" applyAlignment="1">
      <alignment horizontal="right" vertical="top"/>
    </xf>
    <xf numFmtId="2" fontId="25" fillId="0" borderId="8" xfId="0" applyNumberFormat="1" applyFont="1" applyBorder="1" applyAlignment="1">
      <alignment horizontal="right" vertical="top"/>
    </xf>
    <xf numFmtId="0" fontId="26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0" fontId="26" fillId="0" borderId="8" xfId="0" applyFont="1" applyBorder="1" applyAlignment="1">
      <alignment horizontal="center" vertical="top"/>
    </xf>
    <xf numFmtId="172" fontId="25" fillId="0" borderId="5" xfId="0" applyNumberFormat="1" applyFont="1" applyBorder="1" applyAlignment="1">
      <alignment horizontal="right" vertical="top"/>
    </xf>
    <xf numFmtId="172" fontId="25" fillId="0" borderId="8" xfId="0" applyNumberFormat="1" applyFont="1" applyBorder="1" applyAlignment="1">
      <alignment horizontal="right" vertical="top"/>
    </xf>
    <xf numFmtId="2" fontId="25" fillId="0" borderId="5" xfId="0" applyNumberFormat="1" applyFont="1" applyBorder="1" applyAlignment="1">
      <alignment horizontal="right" vertical="top" wrapText="1"/>
    </xf>
    <xf numFmtId="2" fontId="25" fillId="0" borderId="6" xfId="0" applyNumberFormat="1" applyFont="1" applyBorder="1" applyAlignment="1">
      <alignment horizontal="right" vertical="top" wrapText="1"/>
    </xf>
    <xf numFmtId="2" fontId="25" fillId="0" borderId="8" xfId="0" applyNumberFormat="1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zoomScaleNormal="100" workbookViewId="0">
      <selection activeCell="I10" sqref="I10"/>
    </sheetView>
  </sheetViews>
  <sheetFormatPr defaultRowHeight="15" x14ac:dyDescent="0.25"/>
  <cols>
    <col min="1" max="1" width="0.7109375" style="1" customWidth="1"/>
    <col min="2" max="2" width="17.85546875" style="2" customWidth="1"/>
    <col min="3" max="3" width="16" style="3" customWidth="1"/>
    <col min="4" max="4" width="52.7109375" style="4" customWidth="1"/>
    <col min="5" max="5" width="17.5703125" style="5" customWidth="1"/>
    <col min="6" max="6" width="18.5703125" style="5" customWidth="1"/>
    <col min="7" max="7" width="15.28515625" style="5" customWidth="1"/>
    <col min="8" max="8" width="16.85546875" style="3" customWidth="1"/>
    <col min="9" max="10" width="11.85546875" style="71" customWidth="1"/>
    <col min="11" max="16384" width="9.140625" style="71"/>
  </cols>
  <sheetData>
    <row r="1" spans="2:9" s="11" customFormat="1" x14ac:dyDescent="0.25">
      <c r="B1" s="17"/>
      <c r="C1" s="46"/>
      <c r="D1" s="46"/>
      <c r="E1" s="22"/>
      <c r="F1" s="22"/>
      <c r="G1" s="22"/>
      <c r="H1" s="20"/>
    </row>
    <row r="2" spans="2:9" s="11" customFormat="1" x14ac:dyDescent="0.25">
      <c r="B2" s="17"/>
      <c r="C2" s="46"/>
      <c r="D2" s="46"/>
      <c r="E2" s="22"/>
      <c r="F2" s="22"/>
      <c r="G2" s="22"/>
      <c r="H2" s="20"/>
    </row>
    <row r="3" spans="2:9" s="12" customFormat="1" x14ac:dyDescent="0.25">
      <c r="B3" s="48"/>
      <c r="C3" s="6"/>
      <c r="D3" s="7"/>
      <c r="E3" s="8"/>
      <c r="F3" s="8"/>
      <c r="G3" s="9" t="s">
        <v>32</v>
      </c>
      <c r="H3" s="10"/>
    </row>
    <row r="4" spans="2:9" s="12" customFormat="1" x14ac:dyDescent="0.25">
      <c r="B4" s="368" t="s">
        <v>30</v>
      </c>
      <c r="C4" s="368"/>
      <c r="D4" s="368"/>
      <c r="E4" s="368"/>
      <c r="F4" s="368"/>
      <c r="G4" s="368"/>
      <c r="H4" s="10"/>
    </row>
    <row r="5" spans="2:9" s="12" customFormat="1" x14ac:dyDescent="0.25">
      <c r="B5" s="369" t="s">
        <v>17</v>
      </c>
      <c r="C5" s="369"/>
      <c r="D5" s="369"/>
      <c r="E5" s="369"/>
      <c r="F5" s="369"/>
      <c r="G5" s="369"/>
      <c r="H5" s="10"/>
    </row>
    <row r="6" spans="2:9" s="12" customFormat="1" x14ac:dyDescent="0.25">
      <c r="B6" s="6" t="s">
        <v>0</v>
      </c>
      <c r="C6" s="366" t="s">
        <v>1</v>
      </c>
      <c r="D6" s="366"/>
      <c r="E6" s="366"/>
      <c r="F6" s="366"/>
      <c r="G6" s="366"/>
      <c r="H6" s="10"/>
    </row>
    <row r="7" spans="2:9" s="12" customFormat="1" x14ac:dyDescent="0.25">
      <c r="B7" s="6" t="s">
        <v>2</v>
      </c>
      <c r="C7" s="366" t="s">
        <v>3</v>
      </c>
      <c r="D7" s="366"/>
      <c r="E7" s="366"/>
      <c r="F7" s="366"/>
      <c r="G7" s="366"/>
      <c r="H7" s="10"/>
    </row>
    <row r="8" spans="2:9" s="12" customFormat="1" x14ac:dyDescent="0.25">
      <c r="B8" s="6" t="s">
        <v>4</v>
      </c>
      <c r="C8" s="6" t="s">
        <v>5</v>
      </c>
      <c r="D8" s="7"/>
      <c r="E8" s="370" t="s">
        <v>6</v>
      </c>
      <c r="F8" s="370"/>
      <c r="G8" s="126">
        <v>20</v>
      </c>
      <c r="H8" s="10"/>
    </row>
    <row r="9" spans="2:9" s="12" customFormat="1" x14ac:dyDescent="0.25">
      <c r="B9" s="48" t="s">
        <v>18</v>
      </c>
      <c r="C9" s="366" t="s">
        <v>81</v>
      </c>
      <c r="D9" s="366"/>
      <c r="E9" s="367" t="s">
        <v>28</v>
      </c>
      <c r="F9" s="367"/>
      <c r="G9" s="127">
        <v>10</v>
      </c>
      <c r="H9" s="36"/>
    </row>
    <row r="10" spans="2:9" s="11" customFormat="1" x14ac:dyDescent="0.25">
      <c r="B10" s="358" t="s">
        <v>7</v>
      </c>
      <c r="C10" s="358" t="s">
        <v>8</v>
      </c>
      <c r="D10" s="360" t="s">
        <v>9</v>
      </c>
      <c r="E10" s="362" t="s">
        <v>10</v>
      </c>
      <c r="F10" s="363"/>
      <c r="G10" s="364"/>
      <c r="H10" s="10"/>
      <c r="I10" s="11" t="s">
        <v>278</v>
      </c>
    </row>
    <row r="11" spans="2:9" s="11" customFormat="1" ht="30.75" customHeight="1" x14ac:dyDescent="0.25">
      <c r="B11" s="359"/>
      <c r="C11" s="359"/>
      <c r="D11" s="361"/>
      <c r="E11" s="35" t="s">
        <v>11</v>
      </c>
      <c r="F11" s="35" t="s">
        <v>12</v>
      </c>
      <c r="G11" s="27" t="s">
        <v>13</v>
      </c>
      <c r="H11" s="10"/>
      <c r="I11" s="10">
        <f>SUM(G16+G20+G33+G39+G48+G51+G63+G118+G120)</f>
        <v>6101000</v>
      </c>
    </row>
    <row r="12" spans="2:9" s="11" customFormat="1" ht="33.75" customHeight="1" x14ac:dyDescent="0.25">
      <c r="B12" s="365" t="s">
        <v>19</v>
      </c>
      <c r="C12" s="365" t="s">
        <v>20</v>
      </c>
      <c r="D12" s="30" t="s">
        <v>65</v>
      </c>
      <c r="E12" s="28">
        <f>60000*3</f>
        <v>180000</v>
      </c>
      <c r="F12" s="28">
        <f>60000*3</f>
        <v>180000</v>
      </c>
      <c r="G12" s="28">
        <f>60000*2</f>
        <v>120000</v>
      </c>
      <c r="H12" s="10"/>
    </row>
    <row r="13" spans="2:9" s="11" customFormat="1" ht="37.5" customHeight="1" x14ac:dyDescent="0.25">
      <c r="B13" s="365"/>
      <c r="C13" s="365"/>
      <c r="D13" s="30" t="s">
        <v>66</v>
      </c>
      <c r="E13" s="28">
        <f>40000*1</f>
        <v>40000</v>
      </c>
      <c r="F13" s="28">
        <f>40000*1</f>
        <v>40000</v>
      </c>
      <c r="G13" s="28">
        <f>40000*1</f>
        <v>40000</v>
      </c>
      <c r="H13" s="10"/>
    </row>
    <row r="14" spans="2:9" s="11" customFormat="1" ht="30" x14ac:dyDescent="0.25">
      <c r="B14" s="365"/>
      <c r="C14" s="365"/>
      <c r="D14" s="31" t="s">
        <v>75</v>
      </c>
      <c r="E14" s="28">
        <v>80000</v>
      </c>
      <c r="F14" s="43">
        <v>0</v>
      </c>
      <c r="G14" s="44">
        <v>0</v>
      </c>
      <c r="H14" s="10"/>
    </row>
    <row r="15" spans="2:9" s="11" customFormat="1" ht="30" x14ac:dyDescent="0.25">
      <c r="B15" s="365"/>
      <c r="C15" s="365"/>
      <c r="D15" s="31" t="s">
        <v>77</v>
      </c>
      <c r="E15" s="28">
        <v>60000</v>
      </c>
      <c r="F15" s="43">
        <v>0</v>
      </c>
      <c r="G15" s="44">
        <v>0</v>
      </c>
      <c r="H15" s="10"/>
    </row>
    <row r="16" spans="2:9" s="11" customFormat="1" x14ac:dyDescent="0.25">
      <c r="B16" s="365"/>
      <c r="C16" s="365"/>
      <c r="D16" s="58" t="s">
        <v>14</v>
      </c>
      <c r="E16" s="59">
        <f>SUM(E12:E15)</f>
        <v>360000</v>
      </c>
      <c r="F16" s="60">
        <f>SUM(F12:F15)</f>
        <v>220000</v>
      </c>
      <c r="G16" s="60">
        <f>SUM(G12:G15)</f>
        <v>160000</v>
      </c>
      <c r="H16" s="23"/>
    </row>
    <row r="17" spans="2:14" s="11" customFormat="1" ht="30" x14ac:dyDescent="0.25">
      <c r="B17" s="365"/>
      <c r="C17" s="365" t="s">
        <v>21</v>
      </c>
      <c r="D17" s="30" t="s">
        <v>64</v>
      </c>
      <c r="E17" s="28">
        <v>700000</v>
      </c>
      <c r="F17" s="28">
        <v>700000</v>
      </c>
      <c r="G17" s="28">
        <v>700000</v>
      </c>
      <c r="H17" s="8"/>
    </row>
    <row r="18" spans="2:14" s="11" customFormat="1" ht="30" x14ac:dyDescent="0.25">
      <c r="B18" s="365"/>
      <c r="C18" s="365"/>
      <c r="D18" s="30" t="s">
        <v>67</v>
      </c>
      <c r="E18" s="28">
        <f>100000*2</f>
        <v>200000</v>
      </c>
      <c r="F18" s="28">
        <f>100000*2</f>
        <v>200000</v>
      </c>
      <c r="G18" s="28">
        <f>100000*2</f>
        <v>200000</v>
      </c>
      <c r="H18" s="8"/>
    </row>
    <row r="19" spans="2:14" s="11" customFormat="1" ht="26.25" customHeight="1" x14ac:dyDescent="0.25">
      <c r="B19" s="365"/>
      <c r="C19" s="365"/>
      <c r="D19" s="30" t="s">
        <v>31</v>
      </c>
      <c r="E19" s="28">
        <f>1500*30</f>
        <v>45000</v>
      </c>
      <c r="F19" s="28">
        <f>1500*30</f>
        <v>45000</v>
      </c>
      <c r="G19" s="28">
        <f>1500*20</f>
        <v>30000</v>
      </c>
      <c r="H19" s="8"/>
    </row>
    <row r="20" spans="2:14" s="11" customFormat="1" x14ac:dyDescent="0.25">
      <c r="B20" s="365"/>
      <c r="C20" s="365"/>
      <c r="D20" s="58" t="s">
        <v>14</v>
      </c>
      <c r="E20" s="60">
        <f>SUM(E17:E19)</f>
        <v>945000</v>
      </c>
      <c r="F20" s="60">
        <f>SUM(F17:F19)</f>
        <v>945000</v>
      </c>
      <c r="G20" s="60">
        <f>SUM(G17:G19)</f>
        <v>930000</v>
      </c>
      <c r="H20" s="24"/>
    </row>
    <row r="21" spans="2:14" s="11" customFormat="1" ht="60" customHeight="1" x14ac:dyDescent="0.25">
      <c r="B21" s="365"/>
      <c r="C21" s="371" t="s">
        <v>22</v>
      </c>
      <c r="D21" s="30" t="s">
        <v>109</v>
      </c>
      <c r="E21" s="61">
        <v>100000</v>
      </c>
      <c r="F21" s="42">
        <v>0</v>
      </c>
      <c r="G21" s="42">
        <v>0</v>
      </c>
      <c r="H21" s="8"/>
    </row>
    <row r="22" spans="2:14" s="15" customFormat="1" ht="48" customHeight="1" x14ac:dyDescent="0.25">
      <c r="B22" s="365"/>
      <c r="C22" s="371"/>
      <c r="D22" s="58" t="s">
        <v>14</v>
      </c>
      <c r="E22" s="62">
        <f>SUM(E21)</f>
        <v>100000</v>
      </c>
      <c r="F22" s="62">
        <f t="shared" ref="F22:G22" si="0">SUM(F21)</f>
        <v>0</v>
      </c>
      <c r="G22" s="62">
        <f t="shared" si="0"/>
        <v>0</v>
      </c>
      <c r="H22" s="26"/>
      <c r="N22" s="15" t="s">
        <v>72</v>
      </c>
    </row>
    <row r="23" spans="2:14" s="15" customFormat="1" ht="26.25" customHeight="1" x14ac:dyDescent="0.25">
      <c r="B23" s="17"/>
      <c r="C23" s="55"/>
      <c r="D23" s="53"/>
      <c r="E23" s="16"/>
      <c r="F23" s="16"/>
      <c r="G23" s="16"/>
      <c r="H23" s="51"/>
    </row>
    <row r="24" spans="2:14" s="15" customFormat="1" ht="20.25" customHeight="1" x14ac:dyDescent="0.25">
      <c r="B24" s="56"/>
      <c r="C24" s="52"/>
      <c r="D24" s="54"/>
      <c r="E24" s="54"/>
      <c r="F24" s="54"/>
      <c r="G24" s="57" t="s">
        <v>113</v>
      </c>
      <c r="H24" s="54"/>
    </row>
    <row r="25" spans="2:14" s="15" customFormat="1" ht="21.75" customHeight="1" x14ac:dyDescent="0.25">
      <c r="B25" s="372" t="s">
        <v>7</v>
      </c>
      <c r="C25" s="372" t="s">
        <v>8</v>
      </c>
      <c r="D25" s="374" t="s">
        <v>9</v>
      </c>
      <c r="E25" s="375" t="s">
        <v>10</v>
      </c>
      <c r="F25" s="375"/>
      <c r="G25" s="375"/>
      <c r="H25" s="52"/>
    </row>
    <row r="26" spans="2:14" s="15" customFormat="1" ht="25.5" customHeight="1" x14ac:dyDescent="0.25">
      <c r="B26" s="372"/>
      <c r="C26" s="372"/>
      <c r="D26" s="374"/>
      <c r="E26" s="35" t="s">
        <v>11</v>
      </c>
      <c r="F26" s="35" t="s">
        <v>12</v>
      </c>
      <c r="G26" s="27" t="s">
        <v>13</v>
      </c>
      <c r="H26" s="52"/>
    </row>
    <row r="27" spans="2:14" s="15" customFormat="1" ht="30.75" customHeight="1" x14ac:dyDescent="0.25">
      <c r="B27" s="377" t="s">
        <v>19</v>
      </c>
      <c r="C27" s="371" t="s">
        <v>23</v>
      </c>
      <c r="D27" s="30" t="s">
        <v>89</v>
      </c>
      <c r="E27" s="28">
        <f>100000*1</f>
        <v>100000</v>
      </c>
      <c r="F27" s="28">
        <v>0</v>
      </c>
      <c r="G27" s="28">
        <v>0</v>
      </c>
      <c r="H27" s="49"/>
    </row>
    <row r="28" spans="2:14" s="15" customFormat="1" ht="45" x14ac:dyDescent="0.25">
      <c r="B28" s="378"/>
      <c r="C28" s="371"/>
      <c r="D28" s="30" t="s">
        <v>76</v>
      </c>
      <c r="E28" s="28">
        <f>80000*7</f>
        <v>560000</v>
      </c>
      <c r="F28" s="28">
        <v>0</v>
      </c>
      <c r="G28" s="28">
        <v>0</v>
      </c>
      <c r="H28" s="49"/>
    </row>
    <row r="29" spans="2:14" s="15" customFormat="1" ht="30" x14ac:dyDescent="0.25">
      <c r="B29" s="378"/>
      <c r="C29" s="371"/>
      <c r="D29" s="31" t="s">
        <v>87</v>
      </c>
      <c r="E29" s="28">
        <f>150*500*4</f>
        <v>300000</v>
      </c>
      <c r="F29" s="43">
        <v>0</v>
      </c>
      <c r="G29" s="44">
        <v>0</v>
      </c>
      <c r="H29" s="49"/>
    </row>
    <row r="30" spans="2:14" s="15" customFormat="1" ht="30" x14ac:dyDescent="0.25">
      <c r="B30" s="378"/>
      <c r="C30" s="371"/>
      <c r="D30" s="31" t="s">
        <v>110</v>
      </c>
      <c r="E30" s="28">
        <f>5000*4*10</f>
        <v>200000</v>
      </c>
      <c r="F30" s="43">
        <v>0</v>
      </c>
      <c r="G30" s="44">
        <v>0</v>
      </c>
      <c r="H30" s="49"/>
    </row>
    <row r="31" spans="2:14" s="15" customFormat="1" ht="45" x14ac:dyDescent="0.25">
      <c r="B31" s="378"/>
      <c r="C31" s="371"/>
      <c r="D31" s="31" t="s">
        <v>90</v>
      </c>
      <c r="E31" s="28">
        <v>435000</v>
      </c>
      <c r="F31" s="43"/>
      <c r="G31" s="44"/>
      <c r="H31" s="49"/>
    </row>
    <row r="32" spans="2:14" s="15" customFormat="1" x14ac:dyDescent="0.25">
      <c r="B32" s="378"/>
      <c r="C32" s="371"/>
      <c r="D32" s="58" t="s">
        <v>14</v>
      </c>
      <c r="E32" s="60">
        <f>SUM(E27:E31)</f>
        <v>1595000</v>
      </c>
      <c r="F32" s="60">
        <f t="shared" ref="F32:G32" si="1">SUM(F27:F30)</f>
        <v>0</v>
      </c>
      <c r="G32" s="60">
        <f t="shared" si="1"/>
        <v>0</v>
      </c>
      <c r="H32" s="25"/>
    </row>
    <row r="33" spans="2:9" s="15" customFormat="1" x14ac:dyDescent="0.25">
      <c r="B33" s="379"/>
      <c r="C33" s="371"/>
      <c r="D33" s="65" t="s">
        <v>24</v>
      </c>
      <c r="E33" s="66">
        <f>SUM(E16,E20,E22,E32)</f>
        <v>3000000</v>
      </c>
      <c r="F33" s="66">
        <f t="shared" ref="F33:G33" si="2">SUM(F16,F20,F22,F32)</f>
        <v>1165000</v>
      </c>
      <c r="G33" s="66">
        <f t="shared" si="2"/>
        <v>1090000</v>
      </c>
      <c r="H33" s="16"/>
    </row>
    <row r="34" spans="2:9" s="15" customFormat="1" ht="30.75" customHeight="1" x14ac:dyDescent="0.25">
      <c r="B34" s="365" t="s">
        <v>70</v>
      </c>
      <c r="C34" s="371" t="s">
        <v>71</v>
      </c>
      <c r="D34" s="63" t="s">
        <v>111</v>
      </c>
      <c r="E34" s="64">
        <f>50000*12</f>
        <v>600000</v>
      </c>
      <c r="F34" s="29">
        <f>100000*8</f>
        <v>800000</v>
      </c>
      <c r="G34" s="29">
        <f>6*100000</f>
        <v>600000</v>
      </c>
      <c r="H34" s="49"/>
    </row>
    <row r="35" spans="2:9" s="15" customFormat="1" ht="30" x14ac:dyDescent="0.25">
      <c r="B35" s="365"/>
      <c r="C35" s="371"/>
      <c r="D35" s="30" t="s">
        <v>112</v>
      </c>
      <c r="E35" s="28"/>
      <c r="F35" s="28"/>
      <c r="G35" s="28"/>
      <c r="H35" s="49"/>
    </row>
    <row r="36" spans="2:9" s="15" customFormat="1" ht="30" x14ac:dyDescent="0.25">
      <c r="B36" s="365"/>
      <c r="C36" s="371"/>
      <c r="D36" s="32" t="s">
        <v>108</v>
      </c>
      <c r="E36" s="33">
        <f>5000*33</f>
        <v>165000</v>
      </c>
      <c r="F36" s="33">
        <v>0</v>
      </c>
      <c r="G36" s="33">
        <f>5000*11</f>
        <v>55000</v>
      </c>
      <c r="H36" s="49"/>
    </row>
    <row r="37" spans="2:9" s="15" customFormat="1" ht="30" x14ac:dyDescent="0.25">
      <c r="B37" s="365"/>
      <c r="C37" s="371"/>
      <c r="D37" s="32" t="s">
        <v>95</v>
      </c>
      <c r="E37" s="33">
        <v>0</v>
      </c>
      <c r="F37" s="33">
        <f>7500*16</f>
        <v>120000</v>
      </c>
      <c r="G37" s="33">
        <v>0</v>
      </c>
      <c r="H37" s="49"/>
    </row>
    <row r="38" spans="2:9" s="15" customFormat="1" ht="23.25" customHeight="1" x14ac:dyDescent="0.25">
      <c r="B38" s="365"/>
      <c r="C38" s="371"/>
      <c r="D38" s="32" t="s">
        <v>96</v>
      </c>
      <c r="E38" s="33">
        <f>8000*3</f>
        <v>24000</v>
      </c>
      <c r="F38" s="33">
        <f>8000*11</f>
        <v>88000</v>
      </c>
      <c r="G38" s="33">
        <f>8000*12</f>
        <v>96000</v>
      </c>
      <c r="H38" s="49"/>
    </row>
    <row r="39" spans="2:9" s="15" customFormat="1" x14ac:dyDescent="0.25">
      <c r="B39" s="365"/>
      <c r="C39" s="371"/>
      <c r="D39" s="58" t="s">
        <v>14</v>
      </c>
      <c r="E39" s="50">
        <f>SUM(E34:E38)</f>
        <v>789000</v>
      </c>
      <c r="F39" s="50">
        <f t="shared" ref="F39:G39" si="3">SUM(F34:F38)</f>
        <v>1008000</v>
      </c>
      <c r="G39" s="50">
        <f t="shared" si="3"/>
        <v>751000</v>
      </c>
      <c r="H39" s="40"/>
    </row>
    <row r="40" spans="2:9" s="15" customFormat="1" ht="20.25" customHeight="1" x14ac:dyDescent="0.25">
      <c r="B40" s="56"/>
      <c r="C40" s="52"/>
      <c r="D40" s="54"/>
      <c r="E40" s="54"/>
      <c r="F40" s="54"/>
      <c r="G40" s="57" t="s">
        <v>114</v>
      </c>
      <c r="H40" s="54"/>
    </row>
    <row r="41" spans="2:9" s="15" customFormat="1" ht="21.75" customHeight="1" x14ac:dyDescent="0.25">
      <c r="B41" s="376" t="s">
        <v>7</v>
      </c>
      <c r="C41" s="372" t="s">
        <v>8</v>
      </c>
      <c r="D41" s="374" t="s">
        <v>9</v>
      </c>
      <c r="E41" s="375" t="s">
        <v>10</v>
      </c>
      <c r="F41" s="375"/>
      <c r="G41" s="375"/>
      <c r="H41" s="52"/>
    </row>
    <row r="42" spans="2:9" s="15" customFormat="1" ht="25.5" customHeight="1" x14ac:dyDescent="0.25">
      <c r="B42" s="376"/>
      <c r="C42" s="372"/>
      <c r="D42" s="374"/>
      <c r="E42" s="35" t="s">
        <v>11</v>
      </c>
      <c r="F42" s="35" t="s">
        <v>12</v>
      </c>
      <c r="G42" s="27" t="s">
        <v>13</v>
      </c>
      <c r="H42" s="52"/>
    </row>
    <row r="43" spans="2:9" s="15" customFormat="1" ht="60" customHeight="1" x14ac:dyDescent="0.25">
      <c r="B43" s="365" t="s">
        <v>70</v>
      </c>
      <c r="C43" s="371" t="s">
        <v>91</v>
      </c>
      <c r="D43" s="34" t="s">
        <v>92</v>
      </c>
      <c r="E43" s="28">
        <f>100000*2</f>
        <v>200000</v>
      </c>
      <c r="F43" s="28">
        <f>100000*3</f>
        <v>300000</v>
      </c>
      <c r="G43" s="28">
        <f>4*100000</f>
        <v>400000</v>
      </c>
      <c r="H43" s="49"/>
    </row>
    <row r="44" spans="2:9" s="15" customFormat="1" ht="33" customHeight="1" x14ac:dyDescent="0.25">
      <c r="B44" s="365"/>
      <c r="C44" s="371"/>
      <c r="D44" s="34" t="s">
        <v>93</v>
      </c>
      <c r="E44" s="28">
        <f>75000*3</f>
        <v>225000</v>
      </c>
      <c r="F44" s="28">
        <f>75000*3</f>
        <v>225000</v>
      </c>
      <c r="G44" s="42">
        <v>0</v>
      </c>
      <c r="H44" s="49"/>
    </row>
    <row r="45" spans="2:9" s="15" customFormat="1" ht="34.5" customHeight="1" x14ac:dyDescent="0.25">
      <c r="B45" s="365"/>
      <c r="C45" s="371"/>
      <c r="D45" s="30" t="s">
        <v>94</v>
      </c>
      <c r="E45" s="28">
        <v>0</v>
      </c>
      <c r="F45" s="28">
        <v>0</v>
      </c>
      <c r="G45" s="42">
        <v>0</v>
      </c>
      <c r="H45" s="49"/>
    </row>
    <row r="46" spans="2:9" s="15" customFormat="1" ht="34.5" customHeight="1" x14ac:dyDescent="0.25">
      <c r="B46" s="365"/>
      <c r="C46" s="371"/>
      <c r="D46" s="30" t="s">
        <v>107</v>
      </c>
      <c r="E46" s="28">
        <v>0</v>
      </c>
      <c r="F46" s="28">
        <f>24000*2</f>
        <v>48000</v>
      </c>
      <c r="G46" s="42">
        <v>0</v>
      </c>
      <c r="H46" s="49"/>
      <c r="I46" s="51"/>
    </row>
    <row r="47" spans="2:9" s="15" customFormat="1" ht="24.75" customHeight="1" x14ac:dyDescent="0.25">
      <c r="B47" s="365"/>
      <c r="C47" s="371"/>
      <c r="D47" s="30" t="s">
        <v>97</v>
      </c>
      <c r="E47" s="28">
        <v>0</v>
      </c>
      <c r="F47" s="28">
        <f>7500*7</f>
        <v>52500</v>
      </c>
      <c r="G47" s="42">
        <v>0</v>
      </c>
      <c r="H47" s="49"/>
    </row>
    <row r="48" spans="2:9" s="15" customFormat="1" ht="21" customHeight="1" x14ac:dyDescent="0.25">
      <c r="B48" s="365"/>
      <c r="C48" s="371"/>
      <c r="D48" s="58" t="s">
        <v>14</v>
      </c>
      <c r="E48" s="60">
        <f>SUM(E43:E47)</f>
        <v>425000</v>
      </c>
      <c r="F48" s="60">
        <f>SUM(F43:F47)</f>
        <v>625500</v>
      </c>
      <c r="G48" s="60">
        <f>SUM(G43:G47)</f>
        <v>400000</v>
      </c>
      <c r="H48" s="40"/>
    </row>
    <row r="49" spans="2:8" s="15" customFormat="1" ht="31.5" customHeight="1" x14ac:dyDescent="0.25">
      <c r="B49" s="365"/>
      <c r="C49" s="371" t="s">
        <v>98</v>
      </c>
      <c r="D49" s="34" t="s">
        <v>99</v>
      </c>
      <c r="E49" s="28">
        <f>50000*2</f>
        <v>100000</v>
      </c>
      <c r="F49" s="28">
        <v>0</v>
      </c>
      <c r="G49" s="28">
        <v>0</v>
      </c>
      <c r="H49" s="49"/>
    </row>
    <row r="50" spans="2:8" s="15" customFormat="1" ht="40.5" customHeight="1" x14ac:dyDescent="0.25">
      <c r="B50" s="365"/>
      <c r="C50" s="371"/>
      <c r="D50" s="58" t="s">
        <v>14</v>
      </c>
      <c r="E50" s="60">
        <f>SUM(E49:E49)</f>
        <v>100000</v>
      </c>
      <c r="F50" s="60">
        <f>SUM(F49:F49)</f>
        <v>0</v>
      </c>
      <c r="G50" s="60">
        <f>SUM(G49:G49)</f>
        <v>0</v>
      </c>
      <c r="H50" s="40"/>
    </row>
    <row r="51" spans="2:8" s="15" customFormat="1" ht="34.5" customHeight="1" x14ac:dyDescent="0.25">
      <c r="B51" s="365"/>
      <c r="C51" s="373" t="s">
        <v>86</v>
      </c>
      <c r="D51" s="34" t="s">
        <v>88</v>
      </c>
      <c r="E51" s="28">
        <f>1000*332</f>
        <v>332000</v>
      </c>
      <c r="F51" s="28">
        <f>1000*120</f>
        <v>120000</v>
      </c>
      <c r="G51" s="28">
        <f>1000*85</f>
        <v>85000</v>
      </c>
      <c r="H51" s="49"/>
    </row>
    <row r="52" spans="2:8" s="15" customFormat="1" ht="41.25" customHeight="1" x14ac:dyDescent="0.25">
      <c r="B52" s="365"/>
      <c r="C52" s="373"/>
      <c r="D52" s="34" t="s">
        <v>100</v>
      </c>
      <c r="E52" s="28">
        <f>4000*6</f>
        <v>24000</v>
      </c>
      <c r="F52" s="28">
        <v>0</v>
      </c>
      <c r="G52" s="28">
        <v>0</v>
      </c>
      <c r="H52" s="49"/>
    </row>
    <row r="53" spans="2:8" s="15" customFormat="1" ht="36.75" customHeight="1" x14ac:dyDescent="0.25">
      <c r="B53" s="365"/>
      <c r="C53" s="373"/>
      <c r="D53" s="34" t="s">
        <v>101</v>
      </c>
      <c r="E53" s="28">
        <f>8000*3</f>
        <v>24000</v>
      </c>
      <c r="F53" s="28"/>
      <c r="G53" s="28"/>
      <c r="H53" s="49"/>
    </row>
    <row r="54" spans="2:8" s="15" customFormat="1" ht="32.25" customHeight="1" x14ac:dyDescent="0.25">
      <c r="B54" s="365"/>
      <c r="C54" s="373"/>
      <c r="D54" s="34" t="s">
        <v>103</v>
      </c>
      <c r="E54" s="28">
        <f>2500*1</f>
        <v>2500</v>
      </c>
      <c r="F54" s="28">
        <v>0</v>
      </c>
      <c r="G54" s="28">
        <v>0</v>
      </c>
      <c r="H54" s="49"/>
    </row>
    <row r="55" spans="2:8" s="15" customFormat="1" ht="39" customHeight="1" x14ac:dyDescent="0.25">
      <c r="B55" s="365"/>
      <c r="C55" s="373"/>
      <c r="D55" s="34" t="s">
        <v>102</v>
      </c>
      <c r="E55" s="28">
        <f>5000*2</f>
        <v>10000</v>
      </c>
      <c r="F55" s="28"/>
      <c r="G55" s="28"/>
      <c r="H55" s="49"/>
    </row>
    <row r="56" spans="2:8" s="15" customFormat="1" ht="24.75" customHeight="1" x14ac:dyDescent="0.25">
      <c r="B56" s="17"/>
      <c r="C56" s="67"/>
      <c r="D56" s="68"/>
      <c r="E56" s="69"/>
      <c r="F56" s="69"/>
      <c r="G56" s="69"/>
      <c r="H56" s="49"/>
    </row>
    <row r="57" spans="2:8" s="15" customFormat="1" ht="20.25" customHeight="1" x14ac:dyDescent="0.25">
      <c r="B57" s="116"/>
      <c r="C57" s="117"/>
      <c r="D57" s="118"/>
      <c r="E57" s="118"/>
      <c r="F57" s="118"/>
      <c r="G57" s="119" t="s">
        <v>27</v>
      </c>
      <c r="H57" s="54"/>
    </row>
    <row r="58" spans="2:8" s="15" customFormat="1" ht="21.75" customHeight="1" x14ac:dyDescent="0.25">
      <c r="B58" s="376" t="s">
        <v>7</v>
      </c>
      <c r="C58" s="372" t="s">
        <v>8</v>
      </c>
      <c r="D58" s="374" t="s">
        <v>9</v>
      </c>
      <c r="E58" s="375" t="s">
        <v>10</v>
      </c>
      <c r="F58" s="375"/>
      <c r="G58" s="375"/>
      <c r="H58" s="52"/>
    </row>
    <row r="59" spans="2:8" s="15" customFormat="1" ht="25.5" customHeight="1" x14ac:dyDescent="0.25">
      <c r="B59" s="376"/>
      <c r="C59" s="372"/>
      <c r="D59" s="374"/>
      <c r="E59" s="110" t="s">
        <v>11</v>
      </c>
      <c r="F59" s="110" t="s">
        <v>12</v>
      </c>
      <c r="G59" s="27" t="s">
        <v>13</v>
      </c>
      <c r="H59" s="52"/>
    </row>
    <row r="60" spans="2:8" s="15" customFormat="1" ht="33.75" customHeight="1" x14ac:dyDescent="0.25">
      <c r="B60" s="377" t="s">
        <v>70</v>
      </c>
      <c r="C60" s="380" t="s">
        <v>86</v>
      </c>
      <c r="D60" s="34" t="s">
        <v>104</v>
      </c>
      <c r="E60" s="33">
        <f>750*18</f>
        <v>13500</v>
      </c>
      <c r="F60" s="33">
        <f>750*7</f>
        <v>5250</v>
      </c>
      <c r="G60" s="33">
        <v>0</v>
      </c>
      <c r="H60" s="49"/>
    </row>
    <row r="61" spans="2:8" s="15" customFormat="1" ht="33.75" customHeight="1" x14ac:dyDescent="0.25">
      <c r="B61" s="378"/>
      <c r="C61" s="381"/>
      <c r="D61" s="34" t="s">
        <v>105</v>
      </c>
      <c r="E61" s="33">
        <f>600*32</f>
        <v>19200</v>
      </c>
      <c r="F61" s="33">
        <f>600*10</f>
        <v>6000</v>
      </c>
      <c r="G61" s="33">
        <v>0</v>
      </c>
      <c r="H61" s="49"/>
    </row>
    <row r="62" spans="2:8" s="15" customFormat="1" ht="34.5" customHeight="1" x14ac:dyDescent="0.25">
      <c r="B62" s="378"/>
      <c r="C62" s="381"/>
      <c r="D62" s="34" t="s">
        <v>106</v>
      </c>
      <c r="E62" s="33">
        <v>0</v>
      </c>
      <c r="F62" s="33">
        <f>2525*2</f>
        <v>5050</v>
      </c>
      <c r="G62" s="33">
        <v>0</v>
      </c>
      <c r="H62" s="49"/>
    </row>
    <row r="63" spans="2:8" s="15" customFormat="1" ht="27" customHeight="1" thickBot="1" x14ac:dyDescent="0.3">
      <c r="B63" s="378"/>
      <c r="C63" s="381"/>
      <c r="D63" s="13" t="s">
        <v>14</v>
      </c>
      <c r="E63" s="14">
        <f>SUM(E51:E62)</f>
        <v>425200</v>
      </c>
      <c r="F63" s="14">
        <f t="shared" ref="F63:G63" si="4">SUM(F51:F62)</f>
        <v>136300</v>
      </c>
      <c r="G63" s="14">
        <f t="shared" si="4"/>
        <v>85000</v>
      </c>
      <c r="H63" s="40"/>
    </row>
    <row r="64" spans="2:8" s="15" customFormat="1" ht="27" customHeight="1" thickTop="1" thickBot="1" x14ac:dyDescent="0.3">
      <c r="B64" s="378"/>
      <c r="C64" s="381"/>
      <c r="D64" s="18" t="s">
        <v>78</v>
      </c>
      <c r="E64" s="38">
        <f>E63+E48+E39+E50</f>
        <v>1739200</v>
      </c>
      <c r="F64" s="38">
        <f>F63+F48+F39</f>
        <v>1769800</v>
      </c>
      <c r="G64" s="38">
        <f>G63+G48+G39</f>
        <v>1236000</v>
      </c>
      <c r="H64" s="114"/>
    </row>
    <row r="65" spans="1:9" s="11" customFormat="1" ht="27" customHeight="1" thickTop="1" x14ac:dyDescent="0.25">
      <c r="A65" s="12"/>
      <c r="B65" s="379"/>
      <c r="C65" s="382"/>
      <c r="D65" s="120" t="s">
        <v>25</v>
      </c>
      <c r="E65" s="41">
        <f>E64+E33</f>
        <v>4739200</v>
      </c>
      <c r="F65" s="41">
        <f>F64+F33</f>
        <v>2934800</v>
      </c>
      <c r="G65" s="41">
        <f>G64+G33</f>
        <v>2326000</v>
      </c>
      <c r="H65" s="115"/>
      <c r="I65" s="19"/>
    </row>
    <row r="66" spans="1:9" x14ac:dyDescent="0.25">
      <c r="H66" s="39"/>
    </row>
    <row r="67" spans="1:9" x14ac:dyDescent="0.25">
      <c r="B67" s="121"/>
      <c r="C67" s="11"/>
      <c r="D67" s="72"/>
      <c r="E67" s="10"/>
      <c r="F67" s="10"/>
      <c r="G67" s="73" t="s">
        <v>115</v>
      </c>
      <c r="H67" s="45"/>
    </row>
    <row r="68" spans="1:9" x14ac:dyDescent="0.25">
      <c r="B68" s="383" t="s">
        <v>30</v>
      </c>
      <c r="C68" s="383"/>
      <c r="D68" s="383"/>
      <c r="E68" s="383"/>
      <c r="F68" s="383"/>
      <c r="G68" s="383"/>
      <c r="H68" s="21"/>
    </row>
    <row r="69" spans="1:9" x14ac:dyDescent="0.25">
      <c r="B69" s="384" t="s">
        <v>17</v>
      </c>
      <c r="C69" s="384"/>
      <c r="D69" s="384"/>
      <c r="E69" s="384"/>
      <c r="F69" s="384"/>
      <c r="G69" s="384"/>
    </row>
    <row r="70" spans="1:9" x14ac:dyDescent="0.25">
      <c r="B70" s="11" t="s">
        <v>0</v>
      </c>
      <c r="C70" s="385" t="s">
        <v>1</v>
      </c>
      <c r="D70" s="385"/>
      <c r="E70" s="385"/>
      <c r="F70" s="121"/>
      <c r="G70" s="74"/>
    </row>
    <row r="71" spans="1:9" x14ac:dyDescent="0.25">
      <c r="B71" s="11" t="s">
        <v>2</v>
      </c>
      <c r="C71" s="385" t="s">
        <v>3</v>
      </c>
      <c r="D71" s="385"/>
      <c r="E71" s="385"/>
      <c r="F71" s="121"/>
      <c r="G71" s="121"/>
    </row>
    <row r="72" spans="1:9" x14ac:dyDescent="0.25">
      <c r="B72" s="11" t="s">
        <v>4</v>
      </c>
      <c r="C72" s="385" t="s">
        <v>5</v>
      </c>
      <c r="D72" s="385"/>
      <c r="E72" s="386" t="s">
        <v>6</v>
      </c>
      <c r="F72" s="387"/>
      <c r="G72" s="124">
        <v>20</v>
      </c>
    </row>
    <row r="73" spans="1:9" x14ac:dyDescent="0.25">
      <c r="B73" s="121" t="s">
        <v>26</v>
      </c>
      <c r="C73" s="366" t="s">
        <v>29</v>
      </c>
      <c r="D73" s="366"/>
      <c r="E73" s="388" t="s">
        <v>33</v>
      </c>
      <c r="F73" s="389"/>
      <c r="G73" s="125">
        <v>10</v>
      </c>
    </row>
    <row r="74" spans="1:9" x14ac:dyDescent="0.25">
      <c r="B74" s="121"/>
      <c r="C74" s="121"/>
      <c r="D74" s="75"/>
      <c r="E74" s="76" t="s">
        <v>34</v>
      </c>
      <c r="F74" s="76"/>
      <c r="G74" s="123"/>
    </row>
    <row r="75" spans="1:9" x14ac:dyDescent="0.25">
      <c r="B75" s="377" t="s">
        <v>7</v>
      </c>
      <c r="C75" s="358" t="s">
        <v>8</v>
      </c>
      <c r="D75" s="360" t="s">
        <v>9</v>
      </c>
      <c r="E75" s="375" t="s">
        <v>10</v>
      </c>
      <c r="F75" s="375"/>
      <c r="G75" s="375"/>
    </row>
    <row r="76" spans="1:9" x14ac:dyDescent="0.25">
      <c r="B76" s="379"/>
      <c r="C76" s="359"/>
      <c r="D76" s="390"/>
      <c r="E76" s="77" t="s">
        <v>11</v>
      </c>
      <c r="F76" s="77" t="s">
        <v>12</v>
      </c>
      <c r="G76" s="78" t="s">
        <v>13</v>
      </c>
    </row>
    <row r="77" spans="1:9" x14ac:dyDescent="0.25">
      <c r="B77" s="377" t="s">
        <v>35</v>
      </c>
      <c r="C77" s="391" t="s">
        <v>36</v>
      </c>
      <c r="D77" s="392"/>
      <c r="E77" s="80"/>
      <c r="F77" s="80"/>
      <c r="G77" s="80"/>
    </row>
    <row r="78" spans="1:9" x14ac:dyDescent="0.25">
      <c r="B78" s="378"/>
      <c r="C78" s="377" t="s">
        <v>40</v>
      </c>
      <c r="D78" s="111" t="s">
        <v>119</v>
      </c>
      <c r="E78" s="81">
        <v>4000000</v>
      </c>
      <c r="F78" s="82">
        <v>0</v>
      </c>
      <c r="G78" s="82">
        <v>0</v>
      </c>
    </row>
    <row r="79" spans="1:9" x14ac:dyDescent="0.25">
      <c r="B79" s="378"/>
      <c r="C79" s="379"/>
      <c r="D79" s="83" t="s">
        <v>37</v>
      </c>
      <c r="E79" s="84">
        <f>SUM(E77:E78)</f>
        <v>4000000</v>
      </c>
      <c r="F79" s="85">
        <f t="shared" ref="F79:G79" si="5">SUM(F77:F78)</f>
        <v>0</v>
      </c>
      <c r="G79" s="85">
        <f t="shared" si="5"/>
        <v>0</v>
      </c>
    </row>
    <row r="80" spans="1:9" x14ac:dyDescent="0.25">
      <c r="B80" s="378"/>
      <c r="C80" s="377" t="s">
        <v>38</v>
      </c>
      <c r="D80" s="86" t="s">
        <v>82</v>
      </c>
      <c r="E80" s="87">
        <v>200000</v>
      </c>
      <c r="F80" s="88">
        <v>0</v>
      </c>
      <c r="G80" s="88">
        <v>0</v>
      </c>
    </row>
    <row r="81" spans="1:8" x14ac:dyDescent="0.25">
      <c r="B81" s="378"/>
      <c r="C81" s="378"/>
      <c r="D81" s="89" t="s">
        <v>83</v>
      </c>
      <c r="E81" s="90">
        <v>200000</v>
      </c>
      <c r="F81" s="88"/>
      <c r="G81" s="88"/>
    </row>
    <row r="82" spans="1:8" x14ac:dyDescent="0.25">
      <c r="B82" s="378"/>
      <c r="C82" s="378"/>
      <c r="D82" s="83" t="s">
        <v>37</v>
      </c>
      <c r="E82" s="84">
        <f>SUM(E80:E81)</f>
        <v>400000</v>
      </c>
      <c r="F82" s="85">
        <f>SUM(F79:F80)</f>
        <v>0</v>
      </c>
      <c r="G82" s="85">
        <f>SUM(G79:G80)</f>
        <v>0</v>
      </c>
    </row>
    <row r="83" spans="1:8" x14ac:dyDescent="0.25">
      <c r="B83" s="378"/>
      <c r="C83" s="379"/>
      <c r="D83" s="91" t="s">
        <v>39</v>
      </c>
      <c r="E83" s="92">
        <f>E82+E79</f>
        <v>4400000</v>
      </c>
      <c r="F83" s="93">
        <f>F82+F79</f>
        <v>0</v>
      </c>
      <c r="G83" s="93">
        <f>G82+G79</f>
        <v>0</v>
      </c>
    </row>
    <row r="84" spans="1:8" x14ac:dyDescent="0.25">
      <c r="B84" s="378"/>
      <c r="C84" s="391" t="s">
        <v>41</v>
      </c>
      <c r="D84" s="392"/>
      <c r="E84" s="80"/>
      <c r="F84" s="80"/>
      <c r="G84" s="80"/>
    </row>
    <row r="85" spans="1:8" x14ac:dyDescent="0.25">
      <c r="B85" s="378"/>
      <c r="C85" s="377" t="s">
        <v>59</v>
      </c>
      <c r="D85" s="37" t="s">
        <v>47</v>
      </c>
      <c r="E85" s="94">
        <v>0</v>
      </c>
      <c r="F85" s="94">
        <v>150000</v>
      </c>
      <c r="G85" s="94">
        <v>0</v>
      </c>
    </row>
    <row r="86" spans="1:8" x14ac:dyDescent="0.25">
      <c r="B86" s="378"/>
      <c r="C86" s="378"/>
      <c r="D86" s="37" t="s">
        <v>48</v>
      </c>
      <c r="E86" s="94">
        <v>0</v>
      </c>
      <c r="F86" s="94">
        <v>500000</v>
      </c>
      <c r="G86" s="94">
        <v>0</v>
      </c>
    </row>
    <row r="87" spans="1:8" s="245" customFormat="1" ht="30" x14ac:dyDescent="0.25">
      <c r="A87" s="242"/>
      <c r="B87" s="378"/>
      <c r="C87" s="378"/>
      <c r="D87" s="246" t="s">
        <v>49</v>
      </c>
      <c r="E87" s="247">
        <v>0</v>
      </c>
      <c r="F87" s="247">
        <v>120000</v>
      </c>
      <c r="G87" s="247">
        <v>0</v>
      </c>
      <c r="H87" s="242"/>
    </row>
    <row r="88" spans="1:8" x14ac:dyDescent="0.25">
      <c r="B88" s="378"/>
      <c r="C88" s="378"/>
      <c r="D88" s="109" t="s">
        <v>79</v>
      </c>
      <c r="E88" s="87">
        <v>0</v>
      </c>
      <c r="F88" s="122">
        <f>3*5000</f>
        <v>15000</v>
      </c>
      <c r="G88" s="94">
        <v>0</v>
      </c>
    </row>
    <row r="89" spans="1:8" x14ac:dyDescent="0.25">
      <c r="B89" s="378"/>
      <c r="C89" s="379"/>
      <c r="D89" s="112" t="s">
        <v>37</v>
      </c>
      <c r="E89" s="84">
        <f>SUM(E84:E88)</f>
        <v>0</v>
      </c>
      <c r="F89" s="113">
        <f>SUM(F84:F88)</f>
        <v>785000</v>
      </c>
      <c r="G89" s="84">
        <f>SUM(G84:G88)</f>
        <v>0</v>
      </c>
    </row>
    <row r="90" spans="1:8" x14ac:dyDescent="0.25">
      <c r="B90" s="378"/>
      <c r="C90" s="377" t="s">
        <v>60</v>
      </c>
      <c r="D90" s="95" t="s">
        <v>42</v>
      </c>
      <c r="E90" s="94"/>
      <c r="F90" s="96"/>
      <c r="G90" s="96"/>
    </row>
    <row r="91" spans="1:8" ht="30" x14ac:dyDescent="0.25">
      <c r="B91" s="378"/>
      <c r="C91" s="378"/>
      <c r="D91" s="95" t="s">
        <v>51</v>
      </c>
      <c r="E91" s="97">
        <v>0</v>
      </c>
      <c r="F91" s="94">
        <f>15000+15000</f>
        <v>30000</v>
      </c>
      <c r="G91" s="98">
        <v>0</v>
      </c>
    </row>
    <row r="92" spans="1:8" x14ac:dyDescent="0.25">
      <c r="B92" s="378"/>
      <c r="C92" s="378"/>
      <c r="D92" s="99" t="s">
        <v>80</v>
      </c>
      <c r="E92" s="100">
        <v>0</v>
      </c>
      <c r="F92" s="81">
        <v>100000</v>
      </c>
      <c r="G92" s="101">
        <v>0</v>
      </c>
    </row>
    <row r="93" spans="1:8" x14ac:dyDescent="0.25">
      <c r="B93" s="378"/>
      <c r="C93" s="378"/>
      <c r="D93" s="99" t="s">
        <v>52</v>
      </c>
      <c r="E93" s="100">
        <v>0</v>
      </c>
      <c r="F93" s="81">
        <v>30000</v>
      </c>
      <c r="G93" s="101">
        <v>0</v>
      </c>
    </row>
    <row r="94" spans="1:8" x14ac:dyDescent="0.25">
      <c r="B94" s="378"/>
      <c r="C94" s="378"/>
      <c r="D94" s="99" t="s">
        <v>53</v>
      </c>
      <c r="E94" s="100">
        <v>0</v>
      </c>
      <c r="F94" s="81">
        <v>10000</v>
      </c>
      <c r="G94" s="101">
        <v>0</v>
      </c>
    </row>
    <row r="95" spans="1:8" x14ac:dyDescent="0.25">
      <c r="B95" s="378"/>
      <c r="C95" s="378"/>
      <c r="D95" s="99" t="s">
        <v>43</v>
      </c>
      <c r="E95" s="100"/>
      <c r="F95" s="81"/>
      <c r="G95" s="101"/>
    </row>
    <row r="96" spans="1:8" x14ac:dyDescent="0.25">
      <c r="B96" s="378"/>
      <c r="C96" s="378"/>
      <c r="D96" s="99" t="s">
        <v>57</v>
      </c>
      <c r="E96" s="100">
        <v>0</v>
      </c>
      <c r="F96" s="81">
        <v>3000</v>
      </c>
      <c r="G96" s="101">
        <v>0</v>
      </c>
    </row>
    <row r="97" spans="2:7" x14ac:dyDescent="0.25">
      <c r="B97" s="378"/>
      <c r="C97" s="378"/>
      <c r="D97" s="99" t="s">
        <v>46</v>
      </c>
      <c r="E97" s="100">
        <v>0</v>
      </c>
      <c r="F97" s="81">
        <v>151000</v>
      </c>
      <c r="G97" s="101">
        <v>0</v>
      </c>
    </row>
    <row r="98" spans="2:7" x14ac:dyDescent="0.25">
      <c r="B98" s="379"/>
      <c r="C98" s="379"/>
      <c r="D98" s="83" t="s">
        <v>37</v>
      </c>
      <c r="E98" s="84">
        <f>SUM(E90:E91)</f>
        <v>0</v>
      </c>
      <c r="F98" s="84">
        <f>SUM(F91:F97)</f>
        <v>324000</v>
      </c>
      <c r="G98" s="84">
        <f>SUM(G84:G91)</f>
        <v>0</v>
      </c>
    </row>
    <row r="99" spans="2:7" x14ac:dyDescent="0.25">
      <c r="B99" s="79"/>
      <c r="C99" s="79"/>
      <c r="D99" s="79"/>
      <c r="E99" s="79"/>
      <c r="F99" s="79"/>
      <c r="G99" s="79"/>
    </row>
    <row r="100" spans="2:7" x14ac:dyDescent="0.25">
      <c r="B100" s="79"/>
      <c r="C100" s="79"/>
      <c r="D100" s="79"/>
      <c r="E100" s="79"/>
      <c r="F100" s="79"/>
      <c r="G100" s="79" t="s">
        <v>116</v>
      </c>
    </row>
    <row r="101" spans="2:7" x14ac:dyDescent="0.25">
      <c r="B101" s="376" t="s">
        <v>7</v>
      </c>
      <c r="C101" s="358" t="s">
        <v>8</v>
      </c>
      <c r="D101" s="360" t="s">
        <v>9</v>
      </c>
      <c r="E101" s="375" t="s">
        <v>10</v>
      </c>
      <c r="F101" s="375"/>
      <c r="G101" s="375"/>
    </row>
    <row r="102" spans="2:7" x14ac:dyDescent="0.25">
      <c r="B102" s="376"/>
      <c r="C102" s="359"/>
      <c r="D102" s="390"/>
      <c r="E102" s="77" t="s">
        <v>11</v>
      </c>
      <c r="F102" s="77" t="s">
        <v>12</v>
      </c>
      <c r="G102" s="78" t="s">
        <v>13</v>
      </c>
    </row>
    <row r="103" spans="2:7" x14ac:dyDescent="0.25">
      <c r="B103" s="365" t="s">
        <v>35</v>
      </c>
      <c r="C103" s="377" t="s">
        <v>61</v>
      </c>
      <c r="D103" s="86" t="s">
        <v>54</v>
      </c>
      <c r="E103" s="94">
        <v>0</v>
      </c>
      <c r="F103" s="94">
        <v>300000</v>
      </c>
      <c r="G103" s="94">
        <v>0</v>
      </c>
    </row>
    <row r="104" spans="2:7" x14ac:dyDescent="0.25">
      <c r="B104" s="365"/>
      <c r="C104" s="378"/>
      <c r="D104" s="86" t="s">
        <v>55</v>
      </c>
      <c r="E104" s="94">
        <v>0</v>
      </c>
      <c r="F104" s="94">
        <v>300000</v>
      </c>
      <c r="G104" s="94">
        <v>0</v>
      </c>
    </row>
    <row r="105" spans="2:7" x14ac:dyDescent="0.25">
      <c r="B105" s="365"/>
      <c r="C105" s="378"/>
      <c r="D105" s="89" t="s">
        <v>56</v>
      </c>
      <c r="E105" s="81">
        <v>0</v>
      </c>
      <c r="F105" s="81">
        <f>75000*2</f>
        <v>150000</v>
      </c>
      <c r="G105" s="81">
        <v>0</v>
      </c>
    </row>
    <row r="106" spans="2:7" x14ac:dyDescent="0.25">
      <c r="B106" s="365"/>
      <c r="C106" s="378"/>
      <c r="D106" s="86" t="s">
        <v>120</v>
      </c>
      <c r="E106" s="94">
        <v>0</v>
      </c>
      <c r="F106" s="94">
        <f>5*10000</f>
        <v>50000</v>
      </c>
      <c r="G106" s="94">
        <v>0</v>
      </c>
    </row>
    <row r="107" spans="2:7" x14ac:dyDescent="0.25">
      <c r="B107" s="365"/>
      <c r="C107" s="378"/>
      <c r="D107" s="89" t="s">
        <v>121</v>
      </c>
      <c r="E107" s="81">
        <v>0</v>
      </c>
      <c r="F107" s="81">
        <f>10*10000</f>
        <v>100000</v>
      </c>
      <c r="G107" s="81">
        <v>0</v>
      </c>
    </row>
    <row r="108" spans="2:7" x14ac:dyDescent="0.25">
      <c r="B108" s="365"/>
      <c r="C108" s="379"/>
      <c r="D108" s="83" t="s">
        <v>37</v>
      </c>
      <c r="E108" s="84">
        <f>SUM(E103:E107)</f>
        <v>0</v>
      </c>
      <c r="F108" s="84">
        <f>SUM(F103:F107)</f>
        <v>900000</v>
      </c>
      <c r="G108" s="84">
        <f>SUM(G103:G107)</f>
        <v>0</v>
      </c>
    </row>
    <row r="109" spans="2:7" x14ac:dyDescent="0.25">
      <c r="B109" s="365"/>
      <c r="C109" s="377" t="s">
        <v>62</v>
      </c>
      <c r="D109" s="34" t="s">
        <v>44</v>
      </c>
      <c r="E109" s="81"/>
      <c r="F109" s="81">
        <v>120000</v>
      </c>
      <c r="G109" s="81"/>
    </row>
    <row r="110" spans="2:7" ht="30" x14ac:dyDescent="0.25">
      <c r="B110" s="365"/>
      <c r="C110" s="378"/>
      <c r="D110" s="34" t="s">
        <v>45</v>
      </c>
      <c r="E110" s="81"/>
      <c r="F110" s="81">
        <v>165000</v>
      </c>
      <c r="G110" s="81"/>
    </row>
    <row r="111" spans="2:7" ht="30" x14ac:dyDescent="0.25">
      <c r="B111" s="365"/>
      <c r="C111" s="378"/>
      <c r="D111" s="34" t="s">
        <v>122</v>
      </c>
      <c r="E111" s="81"/>
      <c r="F111" s="81">
        <v>600000</v>
      </c>
      <c r="G111" s="81"/>
    </row>
    <row r="112" spans="2:7" ht="30" x14ac:dyDescent="0.25">
      <c r="B112" s="365"/>
      <c r="C112" s="378"/>
      <c r="D112" s="34" t="s">
        <v>50</v>
      </c>
      <c r="E112" s="81"/>
      <c r="F112" s="81">
        <v>100000</v>
      </c>
      <c r="G112" s="81"/>
    </row>
    <row r="113" spans="1:8" s="245" customFormat="1" ht="30" x14ac:dyDescent="0.25">
      <c r="A113" s="242"/>
      <c r="B113" s="365"/>
      <c r="C113" s="378"/>
      <c r="D113" s="243" t="s">
        <v>123</v>
      </c>
      <c r="E113" s="244"/>
      <c r="F113" s="244">
        <f>600*5+1500*2</f>
        <v>6000</v>
      </c>
      <c r="G113" s="244"/>
      <c r="H113" s="242"/>
    </row>
    <row r="114" spans="1:8" x14ac:dyDescent="0.25">
      <c r="B114" s="365"/>
      <c r="C114" s="378"/>
      <c r="D114" s="83" t="s">
        <v>37</v>
      </c>
      <c r="E114" s="84">
        <f>SUM(E109:E109)</f>
        <v>0</v>
      </c>
      <c r="F114" s="84">
        <f>SUM(F109:F113)</f>
        <v>991000</v>
      </c>
      <c r="G114" s="84">
        <f>SUM(G109:G109)</f>
        <v>0</v>
      </c>
    </row>
    <row r="115" spans="1:8" x14ac:dyDescent="0.25">
      <c r="B115" s="365"/>
      <c r="C115" s="378"/>
      <c r="D115" s="102" t="s">
        <v>39</v>
      </c>
      <c r="E115" s="92">
        <f>E114+E108</f>
        <v>0</v>
      </c>
      <c r="F115" s="92">
        <f>F114+F108+F98+F89</f>
        <v>3000000</v>
      </c>
      <c r="G115" s="92">
        <f>G114+G108</f>
        <v>0</v>
      </c>
    </row>
    <row r="116" spans="1:8" x14ac:dyDescent="0.25">
      <c r="B116" s="365"/>
      <c r="C116" s="393" t="s">
        <v>63</v>
      </c>
      <c r="D116" s="394"/>
      <c r="E116" s="47" t="s">
        <v>16</v>
      </c>
      <c r="F116" s="47" t="s">
        <v>16</v>
      </c>
      <c r="G116" s="103"/>
    </row>
    <row r="117" spans="1:8" x14ac:dyDescent="0.25">
      <c r="B117" s="365"/>
      <c r="C117" s="395" t="s">
        <v>73</v>
      </c>
      <c r="D117" s="70" t="s">
        <v>74</v>
      </c>
      <c r="E117" s="104"/>
      <c r="F117" s="104"/>
      <c r="G117" s="105">
        <v>2500000</v>
      </c>
    </row>
    <row r="118" spans="1:8" x14ac:dyDescent="0.25">
      <c r="B118" s="365"/>
      <c r="C118" s="396"/>
      <c r="D118" s="106" t="s">
        <v>58</v>
      </c>
      <c r="E118" s="107">
        <f t="shared" ref="E118:F118" si="6">SUM(E117:E117)</f>
        <v>0</v>
      </c>
      <c r="F118" s="107">
        <f t="shared" si="6"/>
        <v>0</v>
      </c>
      <c r="G118" s="108">
        <f>SUM(G117:G117)</f>
        <v>2500000</v>
      </c>
    </row>
    <row r="119" spans="1:8" x14ac:dyDescent="0.25">
      <c r="B119" s="365"/>
      <c r="C119" s="397" t="s">
        <v>84</v>
      </c>
      <c r="D119" s="70" t="s">
        <v>85</v>
      </c>
      <c r="E119" s="104"/>
      <c r="F119" s="104"/>
      <c r="G119" s="105">
        <v>100000</v>
      </c>
    </row>
    <row r="120" spans="1:8" x14ac:dyDescent="0.25">
      <c r="B120" s="365"/>
      <c r="C120" s="397"/>
      <c r="D120" s="106" t="s">
        <v>58</v>
      </c>
      <c r="E120" s="107">
        <f t="shared" ref="E120:F120" si="7">SUM(E119:E119)</f>
        <v>0</v>
      </c>
      <c r="F120" s="107">
        <f t="shared" si="7"/>
        <v>0</v>
      </c>
      <c r="G120" s="108">
        <f>SUM(G119:G119)</f>
        <v>100000</v>
      </c>
    </row>
    <row r="121" spans="1:8" x14ac:dyDescent="0.25">
      <c r="B121" s="365"/>
      <c r="C121" s="397"/>
      <c r="D121" s="91" t="s">
        <v>118</v>
      </c>
      <c r="E121" s="92">
        <f>E120</f>
        <v>0</v>
      </c>
      <c r="F121" s="92">
        <f t="shared" ref="F121" si="8">F120</f>
        <v>0</v>
      </c>
      <c r="G121" s="92">
        <f>G120+G118</f>
        <v>2600000</v>
      </c>
    </row>
    <row r="122" spans="1:8" ht="15.75" thickBot="1" x14ac:dyDescent="0.3">
      <c r="B122" s="365"/>
      <c r="C122" s="397"/>
      <c r="D122" s="18" t="s">
        <v>117</v>
      </c>
      <c r="E122" s="41">
        <f>E121+E115+E83</f>
        <v>4400000</v>
      </c>
      <c r="F122" s="41">
        <f>F121+F115+F83</f>
        <v>3000000</v>
      </c>
      <c r="G122" s="41">
        <f>G121+G115+G83</f>
        <v>2600000</v>
      </c>
    </row>
    <row r="123" spans="1:8" ht="15.75" thickTop="1" x14ac:dyDescent="0.25"/>
  </sheetData>
  <mergeCells count="66">
    <mergeCell ref="B101:B102"/>
    <mergeCell ref="C101:C102"/>
    <mergeCell ref="D101:D102"/>
    <mergeCell ref="E101:G101"/>
    <mergeCell ref="B103:B122"/>
    <mergeCell ref="C103:C108"/>
    <mergeCell ref="C109:C115"/>
    <mergeCell ref="C116:D116"/>
    <mergeCell ref="C117:C118"/>
    <mergeCell ref="C119:C122"/>
    <mergeCell ref="B77:B98"/>
    <mergeCell ref="C77:D77"/>
    <mergeCell ref="C78:C79"/>
    <mergeCell ref="C80:C83"/>
    <mergeCell ref="C84:D84"/>
    <mergeCell ref="C85:C89"/>
    <mergeCell ref="C90:C98"/>
    <mergeCell ref="C73:D73"/>
    <mergeCell ref="E73:F73"/>
    <mergeCell ref="B75:B76"/>
    <mergeCell ref="C75:C76"/>
    <mergeCell ref="D75:D76"/>
    <mergeCell ref="E75:G75"/>
    <mergeCell ref="B68:G68"/>
    <mergeCell ref="B69:G69"/>
    <mergeCell ref="C70:E70"/>
    <mergeCell ref="C71:E71"/>
    <mergeCell ref="C72:D72"/>
    <mergeCell ref="E72:F72"/>
    <mergeCell ref="B58:B59"/>
    <mergeCell ref="C58:C59"/>
    <mergeCell ref="D58:D59"/>
    <mergeCell ref="E58:G58"/>
    <mergeCell ref="B60:B65"/>
    <mergeCell ref="C60:C65"/>
    <mergeCell ref="D41:D42"/>
    <mergeCell ref="E41:G41"/>
    <mergeCell ref="B34:B39"/>
    <mergeCell ref="B41:B42"/>
    <mergeCell ref="B27:B33"/>
    <mergeCell ref="C34:C39"/>
    <mergeCell ref="B25:B26"/>
    <mergeCell ref="C25:C26"/>
    <mergeCell ref="D25:D26"/>
    <mergeCell ref="E25:G25"/>
    <mergeCell ref="C17:C20"/>
    <mergeCell ref="C21:C22"/>
    <mergeCell ref="C43:C48"/>
    <mergeCell ref="C27:C33"/>
    <mergeCell ref="C49:C50"/>
    <mergeCell ref="C41:C42"/>
    <mergeCell ref="B43:B55"/>
    <mergeCell ref="C51:C55"/>
    <mergeCell ref="C9:D9"/>
    <mergeCell ref="E9:F9"/>
    <mergeCell ref="B4:G4"/>
    <mergeCell ref="B5:G5"/>
    <mergeCell ref="C6:G6"/>
    <mergeCell ref="C7:G7"/>
    <mergeCell ref="E8:F8"/>
    <mergeCell ref="B10:B11"/>
    <mergeCell ref="C10:C11"/>
    <mergeCell ref="D10:D11"/>
    <mergeCell ref="E10:G10"/>
    <mergeCell ref="C12:C16"/>
    <mergeCell ref="B12:B22"/>
  </mergeCells>
  <pageMargins left="0.7" right="0.7" top="0.75" bottom="0.52" header="0.3" footer="0.3"/>
  <pageSetup paperSize="9" scale="94" fitToHeight="0" orientation="landscape" r:id="rId1"/>
  <rowBreaks count="3" manualBreakCount="3">
    <brk id="23" max="16383" man="1"/>
    <brk id="39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16" workbookViewId="0">
      <selection activeCell="D86" sqref="C86:D86"/>
    </sheetView>
  </sheetViews>
  <sheetFormatPr defaultRowHeight="15" x14ac:dyDescent="0.25"/>
  <cols>
    <col min="1" max="1" width="20.28515625" customWidth="1"/>
    <col min="2" max="2" width="20.42578125" customWidth="1"/>
    <col min="3" max="3" width="21" customWidth="1"/>
    <col min="4" max="4" width="14" customWidth="1"/>
    <col min="5" max="5" width="14.42578125" customWidth="1"/>
    <col min="6" max="6" width="17.42578125" customWidth="1"/>
  </cols>
  <sheetData>
    <row r="1" spans="1:7" x14ac:dyDescent="0.25">
      <c r="A1" s="400" t="s">
        <v>30</v>
      </c>
      <c r="B1" s="400"/>
      <c r="C1" s="400"/>
      <c r="D1" s="400"/>
      <c r="E1" s="400"/>
      <c r="F1" s="128" t="s">
        <v>124</v>
      </c>
      <c r="G1" s="129"/>
    </row>
    <row r="2" spans="1:7" x14ac:dyDescent="0.25">
      <c r="A2" s="400" t="s">
        <v>125</v>
      </c>
      <c r="B2" s="400"/>
      <c r="C2" s="400"/>
      <c r="D2" s="400"/>
      <c r="E2" s="400"/>
      <c r="F2" s="130"/>
      <c r="G2" s="129"/>
    </row>
    <row r="3" spans="1:7" x14ac:dyDescent="0.25">
      <c r="A3" s="130"/>
      <c r="B3" s="130"/>
      <c r="C3" s="130"/>
      <c r="D3" s="130"/>
      <c r="E3" s="130"/>
      <c r="F3" s="130"/>
      <c r="G3" s="129"/>
    </row>
    <row r="4" spans="1:7" x14ac:dyDescent="0.25">
      <c r="A4" s="401" t="s">
        <v>126</v>
      </c>
      <c r="B4" s="401"/>
      <c r="C4" s="401"/>
      <c r="D4" s="401"/>
      <c r="E4" s="401"/>
      <c r="F4" s="401"/>
      <c r="G4" s="129"/>
    </row>
    <row r="5" spans="1:7" x14ac:dyDescent="0.25">
      <c r="A5" s="130" t="s">
        <v>127</v>
      </c>
      <c r="B5" s="130"/>
      <c r="C5" s="130"/>
      <c r="D5" s="130"/>
      <c r="E5" s="130"/>
      <c r="F5" s="130"/>
      <c r="G5" s="129"/>
    </row>
    <row r="6" spans="1:7" x14ac:dyDescent="0.25">
      <c r="A6" s="130" t="s">
        <v>128</v>
      </c>
      <c r="B6" s="130"/>
      <c r="C6" s="130"/>
      <c r="D6" s="130"/>
      <c r="E6" s="130"/>
      <c r="F6" s="130"/>
      <c r="G6" s="129"/>
    </row>
    <row r="7" spans="1:7" x14ac:dyDescent="0.25">
      <c r="A7" s="130" t="s">
        <v>129</v>
      </c>
      <c r="B7" s="130"/>
      <c r="C7" s="130"/>
      <c r="D7" s="130"/>
      <c r="E7" s="130"/>
      <c r="F7" s="130"/>
      <c r="G7" s="129"/>
    </row>
    <row r="8" spans="1:7" x14ac:dyDescent="0.25">
      <c r="A8" s="130" t="s">
        <v>130</v>
      </c>
      <c r="B8" s="130"/>
      <c r="C8" s="130"/>
      <c r="D8" s="130"/>
      <c r="E8" s="130"/>
      <c r="F8" s="130"/>
      <c r="G8" s="129"/>
    </row>
    <row r="9" spans="1:7" x14ac:dyDescent="0.25">
      <c r="A9" s="130" t="s">
        <v>131</v>
      </c>
      <c r="B9" s="130"/>
      <c r="C9" s="131">
        <f>D44+E44+F44</f>
        <v>13.6</v>
      </c>
      <c r="D9" s="130"/>
      <c r="E9" s="130"/>
      <c r="F9" s="130"/>
      <c r="G9" s="129"/>
    </row>
    <row r="10" spans="1:7" x14ac:dyDescent="0.25">
      <c r="A10" s="130"/>
      <c r="B10" s="130"/>
      <c r="C10" s="130"/>
      <c r="D10" s="130"/>
      <c r="E10" s="130"/>
      <c r="F10" s="130"/>
      <c r="G10" s="129"/>
    </row>
    <row r="11" spans="1:7" x14ac:dyDescent="0.25">
      <c r="A11" s="402" t="s">
        <v>7</v>
      </c>
      <c r="B11" s="402" t="s">
        <v>8</v>
      </c>
      <c r="C11" s="402" t="s">
        <v>9</v>
      </c>
      <c r="D11" s="402" t="s">
        <v>10</v>
      </c>
      <c r="E11" s="402"/>
      <c r="F11" s="402"/>
      <c r="G11" s="129"/>
    </row>
    <row r="12" spans="1:7" ht="28.5" x14ac:dyDescent="0.25">
      <c r="A12" s="402"/>
      <c r="B12" s="402"/>
      <c r="C12" s="402"/>
      <c r="D12" s="132" t="s">
        <v>132</v>
      </c>
      <c r="E12" s="132" t="s">
        <v>133</v>
      </c>
      <c r="F12" s="132" t="s">
        <v>134</v>
      </c>
      <c r="G12" s="129"/>
    </row>
    <row r="13" spans="1:7" x14ac:dyDescent="0.25">
      <c r="A13" s="403"/>
      <c r="B13" s="403" t="s">
        <v>135</v>
      </c>
      <c r="C13" s="403"/>
      <c r="D13" s="398" t="s">
        <v>16</v>
      </c>
      <c r="E13" s="398" t="s">
        <v>16</v>
      </c>
      <c r="F13" s="398" t="s">
        <v>16</v>
      </c>
      <c r="G13" s="129"/>
    </row>
    <row r="14" spans="1:7" x14ac:dyDescent="0.25">
      <c r="A14" s="404"/>
      <c r="B14" s="404"/>
      <c r="C14" s="405"/>
      <c r="D14" s="399"/>
      <c r="E14" s="399"/>
      <c r="F14" s="399"/>
      <c r="G14" s="129"/>
    </row>
    <row r="15" spans="1:7" x14ac:dyDescent="0.25">
      <c r="A15" s="133"/>
      <c r="B15" s="134"/>
      <c r="C15" s="135" t="s">
        <v>37</v>
      </c>
      <c r="D15" s="136" t="s">
        <v>16</v>
      </c>
      <c r="E15" s="137" t="s">
        <v>16</v>
      </c>
      <c r="F15" s="136">
        <f>SUM(F13)</f>
        <v>0</v>
      </c>
      <c r="G15" s="138"/>
    </row>
    <row r="16" spans="1:7" s="190" customFormat="1" ht="75" x14ac:dyDescent="0.25">
      <c r="A16" s="185" t="s">
        <v>136</v>
      </c>
      <c r="B16" s="403" t="s">
        <v>137</v>
      </c>
      <c r="C16" s="186" t="s">
        <v>138</v>
      </c>
      <c r="D16" s="187" t="s">
        <v>139</v>
      </c>
      <c r="E16" s="188">
        <v>0.8</v>
      </c>
      <c r="F16" s="188" t="s">
        <v>139</v>
      </c>
      <c r="G16" s="189"/>
    </row>
    <row r="17" spans="1:7" x14ac:dyDescent="0.25">
      <c r="A17" s="134"/>
      <c r="B17" s="405"/>
      <c r="C17" s="135" t="s">
        <v>37</v>
      </c>
      <c r="D17" s="140">
        <f>SUM(D16)</f>
        <v>0</v>
      </c>
      <c r="E17" s="141">
        <f>E16</f>
        <v>0.8</v>
      </c>
      <c r="F17" s="142">
        <v>0</v>
      </c>
      <c r="G17" s="143"/>
    </row>
    <row r="18" spans="1:7" s="190" customFormat="1" ht="33.75" customHeight="1" x14ac:dyDescent="0.25">
      <c r="A18" s="403" t="s">
        <v>140</v>
      </c>
      <c r="B18" s="403" t="s">
        <v>141</v>
      </c>
      <c r="C18" s="197" t="s">
        <v>142</v>
      </c>
      <c r="D18" s="198" t="s">
        <v>139</v>
      </c>
      <c r="E18" s="199" t="s">
        <v>139</v>
      </c>
      <c r="F18" s="200">
        <v>2.5</v>
      </c>
      <c r="G18" s="201"/>
    </row>
    <row r="19" spans="1:7" s="196" customFormat="1" ht="51" customHeight="1" x14ac:dyDescent="0.25">
      <c r="A19" s="404"/>
      <c r="B19" s="404"/>
      <c r="C19" s="191" t="s">
        <v>143</v>
      </c>
      <c r="D19" s="192">
        <v>0.6</v>
      </c>
      <c r="E19" s="193" t="s">
        <v>139</v>
      </c>
      <c r="F19" s="194" t="s">
        <v>139</v>
      </c>
      <c r="G19" s="195"/>
    </row>
    <row r="20" spans="1:7" x14ac:dyDescent="0.25">
      <c r="A20" s="404"/>
      <c r="B20" s="405"/>
      <c r="C20" s="135" t="s">
        <v>37</v>
      </c>
      <c r="D20" s="136">
        <f>D19</f>
        <v>0.6</v>
      </c>
      <c r="E20" s="136">
        <v>0</v>
      </c>
      <c r="F20" s="136">
        <f>SUM(F18)</f>
        <v>2.5</v>
      </c>
      <c r="G20" s="143"/>
    </row>
    <row r="21" spans="1:7" s="207" customFormat="1" ht="41.25" customHeight="1" x14ac:dyDescent="0.25">
      <c r="A21" s="404"/>
      <c r="B21" s="403" t="s">
        <v>144</v>
      </c>
      <c r="C21" s="203" t="s">
        <v>145</v>
      </c>
      <c r="D21" s="202" t="s">
        <v>139</v>
      </c>
      <c r="E21" s="204">
        <v>0.8</v>
      </c>
      <c r="F21" s="205" t="s">
        <v>139</v>
      </c>
      <c r="G21" s="206"/>
    </row>
    <row r="22" spans="1:7" s="213" customFormat="1" ht="87.75" customHeight="1" x14ac:dyDescent="0.25">
      <c r="A22" s="208"/>
      <c r="B22" s="404"/>
      <c r="C22" s="209" t="s">
        <v>146</v>
      </c>
      <c r="D22" s="144" t="s">
        <v>139</v>
      </c>
      <c r="E22" s="210">
        <v>0.8</v>
      </c>
      <c r="F22" s="211" t="s">
        <v>139</v>
      </c>
      <c r="G22" s="212"/>
    </row>
    <row r="23" spans="1:7" x14ac:dyDescent="0.25">
      <c r="A23" s="134"/>
      <c r="B23" s="134"/>
      <c r="C23" s="135" t="s">
        <v>37</v>
      </c>
      <c r="D23" s="136">
        <v>0</v>
      </c>
      <c r="E23" s="140">
        <f>SUM(E21:E22)</f>
        <v>1.6</v>
      </c>
      <c r="F23" s="140">
        <v>0</v>
      </c>
      <c r="G23" s="138"/>
    </row>
    <row r="24" spans="1:7" s="213" customFormat="1" ht="49.5" customHeight="1" x14ac:dyDescent="0.25">
      <c r="A24" s="406" t="s">
        <v>147</v>
      </c>
      <c r="B24" s="403" t="s">
        <v>148</v>
      </c>
      <c r="C24" s="145" t="s">
        <v>149</v>
      </c>
      <c r="D24" s="146">
        <v>1</v>
      </c>
      <c r="E24" s="147" t="s">
        <v>16</v>
      </c>
      <c r="F24" s="147" t="s">
        <v>16</v>
      </c>
      <c r="G24" s="214"/>
    </row>
    <row r="25" spans="1:7" s="213" customFormat="1" ht="39" customHeight="1" x14ac:dyDescent="0.25">
      <c r="A25" s="407"/>
      <c r="B25" s="404"/>
      <c r="C25" s="148" t="s">
        <v>150</v>
      </c>
      <c r="D25" s="149">
        <v>1</v>
      </c>
      <c r="E25" s="150" t="s">
        <v>16</v>
      </c>
      <c r="F25" s="150" t="s">
        <v>16</v>
      </c>
      <c r="G25" s="214"/>
    </row>
    <row r="26" spans="1:7" s="213" customFormat="1" ht="35.25" customHeight="1" x14ac:dyDescent="0.25">
      <c r="A26" s="407"/>
      <c r="B26" s="404"/>
      <c r="C26" s="148" t="s">
        <v>151</v>
      </c>
      <c r="D26" s="149">
        <v>1</v>
      </c>
      <c r="E26" s="150" t="s">
        <v>16</v>
      </c>
      <c r="F26" s="150" t="s">
        <v>16</v>
      </c>
      <c r="G26" s="214"/>
    </row>
    <row r="27" spans="1:7" s="213" customFormat="1" ht="40.5" customHeight="1" x14ac:dyDescent="0.25">
      <c r="A27" s="407"/>
      <c r="B27" s="404"/>
      <c r="C27" s="215" t="s">
        <v>152</v>
      </c>
      <c r="D27" s="144" t="s">
        <v>139</v>
      </c>
      <c r="E27" s="144">
        <v>0.4</v>
      </c>
      <c r="F27" s="150" t="s">
        <v>16</v>
      </c>
      <c r="G27" s="214"/>
    </row>
    <row r="28" spans="1:7" s="213" customFormat="1" ht="66.75" customHeight="1" x14ac:dyDescent="0.25">
      <c r="A28" s="407"/>
      <c r="B28" s="404"/>
      <c r="C28" s="215" t="s">
        <v>153</v>
      </c>
      <c r="D28" s="151" t="s">
        <v>139</v>
      </c>
      <c r="E28" s="144">
        <v>0.4</v>
      </c>
      <c r="F28" s="152" t="s">
        <v>16</v>
      </c>
      <c r="G28" s="214"/>
    </row>
    <row r="29" spans="1:7" x14ac:dyDescent="0.25">
      <c r="A29" s="407"/>
      <c r="B29" s="405"/>
      <c r="C29" s="135" t="s">
        <v>37</v>
      </c>
      <c r="D29" s="140">
        <f>SUM(D24:D28)</f>
        <v>3</v>
      </c>
      <c r="E29" s="136">
        <f>SUM(E27:E28)</f>
        <v>0.8</v>
      </c>
      <c r="F29" s="136">
        <v>0</v>
      </c>
      <c r="G29" s="138"/>
    </row>
    <row r="30" spans="1:7" x14ac:dyDescent="0.25">
      <c r="A30" s="407"/>
      <c r="B30" s="403" t="s">
        <v>154</v>
      </c>
      <c r="C30" s="153"/>
      <c r="D30" s="154" t="s">
        <v>16</v>
      </c>
      <c r="E30" s="154" t="s">
        <v>16</v>
      </c>
      <c r="F30" s="154" t="s">
        <v>16</v>
      </c>
      <c r="G30" s="138"/>
    </row>
    <row r="31" spans="1:7" x14ac:dyDescent="0.25">
      <c r="A31" s="407"/>
      <c r="B31" s="404"/>
      <c r="C31" s="153"/>
      <c r="D31" s="154" t="s">
        <v>16</v>
      </c>
      <c r="E31" s="154" t="s">
        <v>16</v>
      </c>
      <c r="F31" s="154" t="s">
        <v>16</v>
      </c>
      <c r="G31" s="138"/>
    </row>
    <row r="32" spans="1:7" x14ac:dyDescent="0.25">
      <c r="A32" s="407"/>
      <c r="B32" s="155"/>
      <c r="C32" s="153"/>
      <c r="D32" s="154" t="s">
        <v>16</v>
      </c>
      <c r="E32" s="154" t="s">
        <v>16</v>
      </c>
      <c r="F32" s="154" t="s">
        <v>16</v>
      </c>
      <c r="G32" s="138"/>
    </row>
    <row r="33" spans="1:7" x14ac:dyDescent="0.25">
      <c r="A33" s="408"/>
      <c r="B33" s="156"/>
      <c r="C33" s="135" t="s">
        <v>37</v>
      </c>
      <c r="D33" s="140">
        <f>SUM(D30:D32)</f>
        <v>0</v>
      </c>
      <c r="E33" s="157">
        <f>SUM(E32)</f>
        <v>0</v>
      </c>
      <c r="F33" s="136">
        <v>0</v>
      </c>
      <c r="G33" s="138"/>
    </row>
    <row r="34" spans="1:7" x14ac:dyDescent="0.25">
      <c r="A34" s="158"/>
      <c r="B34" s="403" t="s">
        <v>155</v>
      </c>
      <c r="C34" s="159"/>
      <c r="D34" s="154" t="s">
        <v>16</v>
      </c>
      <c r="E34" s="154" t="s">
        <v>16</v>
      </c>
      <c r="F34" s="154" t="s">
        <v>16</v>
      </c>
      <c r="G34" s="138"/>
    </row>
    <row r="35" spans="1:7" x14ac:dyDescent="0.25">
      <c r="A35" s="155"/>
      <c r="B35" s="405"/>
      <c r="C35" s="135" t="s">
        <v>37</v>
      </c>
      <c r="D35" s="136">
        <v>0</v>
      </c>
      <c r="E35" s="136">
        <v>0</v>
      </c>
      <c r="F35" s="136">
        <v>0</v>
      </c>
      <c r="G35" s="138"/>
    </row>
    <row r="36" spans="1:7" s="213" customFormat="1" ht="54" customHeight="1" x14ac:dyDescent="0.25">
      <c r="A36" s="409" t="s">
        <v>156</v>
      </c>
      <c r="B36" s="403" t="s">
        <v>157</v>
      </c>
      <c r="C36" s="139" t="s">
        <v>158</v>
      </c>
      <c r="D36" s="144">
        <v>1</v>
      </c>
      <c r="E36" s="216" t="s">
        <v>139</v>
      </c>
      <c r="F36" s="160" t="s">
        <v>139</v>
      </c>
      <c r="G36" s="217"/>
    </row>
    <row r="37" spans="1:7" s="213" customFormat="1" ht="55.5" customHeight="1" x14ac:dyDescent="0.25">
      <c r="A37" s="410"/>
      <c r="B37" s="404"/>
      <c r="C37" s="139" t="s">
        <v>159</v>
      </c>
      <c r="D37" s="144" t="s">
        <v>139</v>
      </c>
      <c r="E37" s="216">
        <v>0.8</v>
      </c>
      <c r="F37" s="160" t="s">
        <v>139</v>
      </c>
      <c r="G37" s="217"/>
    </row>
    <row r="38" spans="1:7" s="213" customFormat="1" ht="85.5" customHeight="1" x14ac:dyDescent="0.25">
      <c r="A38" s="410"/>
      <c r="B38" s="208"/>
      <c r="C38" s="139" t="s">
        <v>160</v>
      </c>
      <c r="D38" s="144" t="s">
        <v>139</v>
      </c>
      <c r="E38" s="216" t="s">
        <v>139</v>
      </c>
      <c r="F38" s="161">
        <v>2.5</v>
      </c>
      <c r="G38" s="217"/>
    </row>
    <row r="39" spans="1:7" x14ac:dyDescent="0.25">
      <c r="A39" s="411"/>
      <c r="B39" s="133"/>
      <c r="C39" s="135" t="s">
        <v>37</v>
      </c>
      <c r="D39" s="136">
        <f>SUM(D36:D38)</f>
        <v>1</v>
      </c>
      <c r="E39" s="136">
        <f>SUM(E37:E38)</f>
        <v>0.8</v>
      </c>
      <c r="F39" s="136">
        <f>SUM(F38)</f>
        <v>2.5</v>
      </c>
      <c r="G39" s="138"/>
    </row>
    <row r="40" spans="1:7" x14ac:dyDescent="0.25">
      <c r="A40" s="406" t="s">
        <v>161</v>
      </c>
      <c r="B40" s="412"/>
      <c r="C40" s="162"/>
      <c r="D40" s="163" t="s">
        <v>139</v>
      </c>
      <c r="E40" s="163" t="s">
        <v>139</v>
      </c>
      <c r="F40" s="164"/>
      <c r="G40" s="138"/>
    </row>
    <row r="41" spans="1:7" x14ac:dyDescent="0.25">
      <c r="A41" s="407"/>
      <c r="B41" s="413"/>
      <c r="C41" s="135" t="s">
        <v>37</v>
      </c>
      <c r="D41" s="136">
        <v>0</v>
      </c>
      <c r="E41" s="136">
        <v>0</v>
      </c>
      <c r="F41" s="136">
        <f>SUM(F40:F40)</f>
        <v>0</v>
      </c>
      <c r="G41" s="138"/>
    </row>
    <row r="42" spans="1:7" x14ac:dyDescent="0.25">
      <c r="A42" s="407"/>
      <c r="B42" s="412"/>
      <c r="C42" s="162"/>
      <c r="D42" s="163" t="s">
        <v>139</v>
      </c>
      <c r="E42" s="163" t="s">
        <v>139</v>
      </c>
      <c r="F42" s="164"/>
      <c r="G42" s="138"/>
    </row>
    <row r="43" spans="1:7" x14ac:dyDescent="0.25">
      <c r="A43" s="408"/>
      <c r="B43" s="413"/>
      <c r="C43" s="135" t="s">
        <v>37</v>
      </c>
      <c r="D43" s="136">
        <v>0</v>
      </c>
      <c r="E43" s="136">
        <v>0</v>
      </c>
      <c r="F43" s="136">
        <f>SUM(F42:F42)</f>
        <v>0</v>
      </c>
      <c r="G43" s="138"/>
    </row>
    <row r="44" spans="1:7" x14ac:dyDescent="0.25">
      <c r="A44" s="415" t="s">
        <v>68</v>
      </c>
      <c r="B44" s="416"/>
      <c r="C44" s="165"/>
      <c r="D44" s="166">
        <f>D43+D41+D39+D35+D33+D29+D23+D20+D17</f>
        <v>4.5999999999999996</v>
      </c>
      <c r="E44" s="166">
        <f>E43+E41+E39+E35+E33+E29+E23+E20+E17</f>
        <v>4</v>
      </c>
      <c r="F44" s="166">
        <f>F43+F41+F39+F35+F33+F29+F23+F20+F17+F15</f>
        <v>5</v>
      </c>
      <c r="G44" s="138"/>
    </row>
    <row r="45" spans="1:7" x14ac:dyDescent="0.25">
      <c r="A45" s="167"/>
      <c r="B45" s="167"/>
      <c r="C45" s="168"/>
      <c r="D45" s="169"/>
      <c r="E45" s="169"/>
      <c r="F45" s="169"/>
      <c r="G45" s="170"/>
    </row>
    <row r="46" spans="1:7" x14ac:dyDescent="0.25">
      <c r="A46" s="417" t="s">
        <v>30</v>
      </c>
      <c r="B46" s="417"/>
      <c r="C46" s="417"/>
      <c r="D46" s="417"/>
      <c r="E46" s="417"/>
      <c r="F46" s="171"/>
      <c r="G46" s="171" t="s">
        <v>124</v>
      </c>
    </row>
    <row r="47" spans="1:7" x14ac:dyDescent="0.25">
      <c r="A47" s="400" t="s">
        <v>125</v>
      </c>
      <c r="B47" s="400"/>
      <c r="C47" s="400"/>
      <c r="D47" s="400"/>
      <c r="E47" s="400"/>
      <c r="F47" s="130"/>
      <c r="G47" s="138"/>
    </row>
    <row r="48" spans="1:7" x14ac:dyDescent="0.25">
      <c r="A48" s="130"/>
      <c r="B48" s="130"/>
      <c r="C48" s="130"/>
      <c r="D48" s="130"/>
      <c r="E48" s="130"/>
      <c r="F48" s="130"/>
      <c r="G48" s="138"/>
    </row>
    <row r="49" spans="1:7" x14ac:dyDescent="0.25">
      <c r="A49" s="401" t="s">
        <v>126</v>
      </c>
      <c r="B49" s="401"/>
      <c r="C49" s="401"/>
      <c r="D49" s="401"/>
      <c r="E49" s="401"/>
      <c r="F49" s="401"/>
      <c r="G49" s="138"/>
    </row>
    <row r="50" spans="1:7" x14ac:dyDescent="0.25">
      <c r="A50" s="130" t="s">
        <v>127</v>
      </c>
      <c r="B50" s="130"/>
      <c r="C50" s="130"/>
      <c r="D50" s="130"/>
      <c r="E50" s="130"/>
      <c r="F50" s="130"/>
      <c r="G50" s="138"/>
    </row>
    <row r="51" spans="1:7" x14ac:dyDescent="0.25">
      <c r="A51" s="130" t="s">
        <v>128</v>
      </c>
      <c r="B51" s="130"/>
      <c r="C51" s="130"/>
      <c r="D51" s="130"/>
      <c r="E51" s="130"/>
      <c r="F51" s="130"/>
      <c r="G51" s="138"/>
    </row>
    <row r="52" spans="1:7" x14ac:dyDescent="0.25">
      <c r="A52" s="130" t="s">
        <v>162</v>
      </c>
      <c r="B52" s="130"/>
      <c r="C52" s="130"/>
      <c r="D52" s="130"/>
      <c r="E52" s="130"/>
      <c r="F52" s="130"/>
      <c r="G52" s="138"/>
    </row>
    <row r="53" spans="1:7" x14ac:dyDescent="0.25">
      <c r="A53" s="130" t="s">
        <v>130</v>
      </c>
      <c r="B53" s="130"/>
      <c r="C53" s="130"/>
      <c r="D53" s="130"/>
      <c r="E53" s="130"/>
      <c r="F53" s="130"/>
      <c r="G53" s="138"/>
    </row>
    <row r="54" spans="1:7" x14ac:dyDescent="0.25">
      <c r="A54" s="171" t="s">
        <v>163</v>
      </c>
      <c r="B54" s="130"/>
      <c r="C54" s="172">
        <f>D84+E84+F84+G84</f>
        <v>3.4</v>
      </c>
      <c r="D54" s="130"/>
      <c r="E54" s="130"/>
      <c r="F54" s="130"/>
      <c r="G54" s="129"/>
    </row>
    <row r="55" spans="1:7" x14ac:dyDescent="0.25">
      <c r="A55" s="129"/>
      <c r="B55" s="129"/>
      <c r="C55" s="129"/>
      <c r="D55" s="129"/>
      <c r="E55" s="129"/>
      <c r="F55" s="129"/>
      <c r="G55" s="129"/>
    </row>
    <row r="56" spans="1:7" x14ac:dyDescent="0.25">
      <c r="A56" s="402" t="s">
        <v>7</v>
      </c>
      <c r="B56" s="402" t="s">
        <v>8</v>
      </c>
      <c r="C56" s="402" t="s">
        <v>9</v>
      </c>
      <c r="D56" s="402" t="s">
        <v>10</v>
      </c>
      <c r="E56" s="402"/>
      <c r="F56" s="402"/>
      <c r="G56" s="402"/>
    </row>
    <row r="57" spans="1:7" ht="28.5" x14ac:dyDescent="0.25">
      <c r="A57" s="402"/>
      <c r="B57" s="402"/>
      <c r="C57" s="402"/>
      <c r="D57" s="132" t="s">
        <v>132</v>
      </c>
      <c r="E57" s="132" t="s">
        <v>133</v>
      </c>
      <c r="F57" s="132" t="s">
        <v>134</v>
      </c>
      <c r="G57" s="132" t="s">
        <v>164</v>
      </c>
    </row>
    <row r="58" spans="1:7" x14ac:dyDescent="0.25">
      <c r="A58" s="403" t="s">
        <v>165</v>
      </c>
      <c r="B58" s="403"/>
      <c r="C58" s="173"/>
      <c r="D58" s="398"/>
      <c r="E58" s="398"/>
      <c r="F58" s="398"/>
      <c r="G58" s="398"/>
    </row>
    <row r="59" spans="1:7" x14ac:dyDescent="0.25">
      <c r="A59" s="404"/>
      <c r="B59" s="404"/>
      <c r="C59" s="174"/>
      <c r="D59" s="414"/>
      <c r="E59" s="414"/>
      <c r="F59" s="414"/>
      <c r="G59" s="414"/>
    </row>
    <row r="60" spans="1:7" x14ac:dyDescent="0.25">
      <c r="A60" s="405"/>
      <c r="B60" s="156"/>
      <c r="C60" s="156"/>
      <c r="D60" s="399"/>
      <c r="E60" s="399"/>
      <c r="F60" s="399"/>
      <c r="G60" s="399"/>
    </row>
    <row r="61" spans="1:7" ht="67.5" customHeight="1" x14ac:dyDescent="0.25">
      <c r="A61" s="173"/>
      <c r="B61" s="406" t="s">
        <v>166</v>
      </c>
      <c r="C61" s="175" t="s">
        <v>166</v>
      </c>
      <c r="D61" s="176" t="s">
        <v>16</v>
      </c>
      <c r="E61" s="176" t="s">
        <v>16</v>
      </c>
      <c r="F61" s="176" t="s">
        <v>16</v>
      </c>
      <c r="G61" s="154">
        <v>2</v>
      </c>
    </row>
    <row r="62" spans="1:7" x14ac:dyDescent="0.25">
      <c r="A62" s="155"/>
      <c r="B62" s="408"/>
      <c r="C62" s="135" t="s">
        <v>37</v>
      </c>
      <c r="D62" s="177" t="s">
        <v>16</v>
      </c>
      <c r="E62" s="177" t="s">
        <v>16</v>
      </c>
      <c r="F62" s="177" t="s">
        <v>16</v>
      </c>
      <c r="G62" s="136">
        <f>SUM(G61:G61)</f>
        <v>2</v>
      </c>
    </row>
    <row r="63" spans="1:7" ht="81.75" customHeight="1" x14ac:dyDescent="0.25">
      <c r="A63" s="407" t="s">
        <v>167</v>
      </c>
      <c r="B63" s="406" t="s">
        <v>168</v>
      </c>
      <c r="C63" s="156" t="s">
        <v>169</v>
      </c>
      <c r="D63" s="176" t="s">
        <v>16</v>
      </c>
      <c r="E63" s="176" t="s">
        <v>16</v>
      </c>
      <c r="F63" s="176" t="s">
        <v>16</v>
      </c>
      <c r="G63" s="154">
        <v>0.8</v>
      </c>
    </row>
    <row r="64" spans="1:7" ht="43.5" customHeight="1" x14ac:dyDescent="0.25">
      <c r="A64" s="407"/>
      <c r="B64" s="408"/>
      <c r="C64" s="135" t="s">
        <v>37</v>
      </c>
      <c r="D64" s="140">
        <v>0</v>
      </c>
      <c r="E64" s="140">
        <v>0</v>
      </c>
      <c r="F64" s="140">
        <v>0</v>
      </c>
      <c r="G64" s="140">
        <f>SUM(G63)</f>
        <v>0.8</v>
      </c>
    </row>
    <row r="65" spans="1:7" ht="134.25" customHeight="1" x14ac:dyDescent="0.25">
      <c r="A65" s="407"/>
      <c r="B65" s="406" t="s">
        <v>170</v>
      </c>
      <c r="C65" s="175" t="s">
        <v>171</v>
      </c>
      <c r="D65" s="176" t="s">
        <v>16</v>
      </c>
      <c r="E65" s="176" t="s">
        <v>16</v>
      </c>
      <c r="F65" s="176">
        <v>0.6</v>
      </c>
      <c r="G65" s="154" t="s">
        <v>139</v>
      </c>
    </row>
    <row r="66" spans="1:7" x14ac:dyDescent="0.25">
      <c r="A66" s="407"/>
      <c r="B66" s="408"/>
      <c r="C66" s="135" t="s">
        <v>37</v>
      </c>
      <c r="D66" s="177" t="s">
        <v>16</v>
      </c>
      <c r="E66" s="177" t="s">
        <v>16</v>
      </c>
      <c r="F66" s="140">
        <f>F65</f>
        <v>0.6</v>
      </c>
      <c r="G66" s="136">
        <f>SUM(G65:G65)</f>
        <v>0</v>
      </c>
    </row>
    <row r="67" spans="1:7" x14ac:dyDescent="0.25">
      <c r="A67" s="407"/>
      <c r="B67" s="406" t="s">
        <v>172</v>
      </c>
      <c r="C67" s="153"/>
      <c r="D67" s="176" t="s">
        <v>16</v>
      </c>
      <c r="E67" s="176" t="s">
        <v>16</v>
      </c>
      <c r="F67" s="176" t="s">
        <v>16</v>
      </c>
      <c r="G67" s="176" t="s">
        <v>16</v>
      </c>
    </row>
    <row r="68" spans="1:7" x14ac:dyDescent="0.25">
      <c r="A68" s="407"/>
      <c r="B68" s="407"/>
      <c r="C68" s="135" t="s">
        <v>37</v>
      </c>
      <c r="D68" s="177" t="s">
        <v>16</v>
      </c>
      <c r="E68" s="177" t="s">
        <v>16</v>
      </c>
      <c r="F68" s="177" t="s">
        <v>16</v>
      </c>
      <c r="G68" s="177" t="s">
        <v>16</v>
      </c>
    </row>
    <row r="69" spans="1:7" x14ac:dyDescent="0.25">
      <c r="A69" s="407"/>
      <c r="B69" s="418" t="s">
        <v>173</v>
      </c>
      <c r="C69" s="153"/>
      <c r="D69" s="176" t="s">
        <v>16</v>
      </c>
      <c r="E69" s="154"/>
      <c r="F69" s="176" t="s">
        <v>16</v>
      </c>
      <c r="G69" s="176" t="s">
        <v>16</v>
      </c>
    </row>
    <row r="70" spans="1:7" x14ac:dyDescent="0.25">
      <c r="A70" s="407"/>
      <c r="B70" s="418"/>
      <c r="C70" s="135" t="s">
        <v>37</v>
      </c>
      <c r="D70" s="140" t="s">
        <v>16</v>
      </c>
      <c r="E70" s="136">
        <f>SUM(E69)</f>
        <v>0</v>
      </c>
      <c r="F70" s="177" t="s">
        <v>16</v>
      </c>
      <c r="G70" s="177" t="s">
        <v>16</v>
      </c>
    </row>
    <row r="71" spans="1:7" x14ac:dyDescent="0.25">
      <c r="A71" s="407"/>
      <c r="B71" s="406" t="s">
        <v>174</v>
      </c>
      <c r="C71" s="178"/>
      <c r="D71" s="163" t="s">
        <v>16</v>
      </c>
      <c r="E71" s="163" t="s">
        <v>16</v>
      </c>
      <c r="F71" s="163" t="s">
        <v>16</v>
      </c>
      <c r="G71" s="164"/>
    </row>
    <row r="72" spans="1:7" x14ac:dyDescent="0.25">
      <c r="A72" s="407"/>
      <c r="B72" s="407"/>
      <c r="C72" s="135" t="s">
        <v>37</v>
      </c>
      <c r="D72" s="179" t="s">
        <v>16</v>
      </c>
      <c r="E72" s="179" t="s">
        <v>16</v>
      </c>
      <c r="F72" s="179" t="s">
        <v>16</v>
      </c>
      <c r="G72" s="136">
        <f>SUM(G71)</f>
        <v>0</v>
      </c>
    </row>
    <row r="73" spans="1:7" x14ac:dyDescent="0.25">
      <c r="A73" s="407"/>
      <c r="B73" s="406" t="s">
        <v>175</v>
      </c>
      <c r="C73" s="175"/>
      <c r="D73" s="163" t="s">
        <v>16</v>
      </c>
      <c r="E73" s="163" t="s">
        <v>16</v>
      </c>
      <c r="F73" s="163" t="s">
        <v>16</v>
      </c>
      <c r="G73" s="154"/>
    </row>
    <row r="74" spans="1:7" x14ac:dyDescent="0.25">
      <c r="A74" s="407"/>
      <c r="B74" s="407"/>
      <c r="C74" s="175"/>
      <c r="D74" s="163" t="s">
        <v>16</v>
      </c>
      <c r="E74" s="163" t="s">
        <v>16</v>
      </c>
      <c r="F74" s="163" t="s">
        <v>16</v>
      </c>
      <c r="G74" s="154"/>
    </row>
    <row r="75" spans="1:7" x14ac:dyDescent="0.25">
      <c r="A75" s="407"/>
      <c r="B75" s="133"/>
      <c r="C75" s="153"/>
      <c r="D75" s="163" t="s">
        <v>16</v>
      </c>
      <c r="E75" s="163" t="s">
        <v>16</v>
      </c>
      <c r="F75" s="163" t="s">
        <v>16</v>
      </c>
      <c r="G75" s="154"/>
    </row>
    <row r="76" spans="1:7" x14ac:dyDescent="0.25">
      <c r="A76" s="407"/>
      <c r="B76" s="133"/>
      <c r="C76" s="175"/>
      <c r="D76" s="163" t="s">
        <v>16</v>
      </c>
      <c r="E76" s="163" t="s">
        <v>16</v>
      </c>
      <c r="F76" s="163" t="s">
        <v>16</v>
      </c>
      <c r="G76" s="154"/>
    </row>
    <row r="77" spans="1:7" x14ac:dyDescent="0.25">
      <c r="A77" s="407"/>
      <c r="B77" s="133"/>
      <c r="C77" s="135" t="s">
        <v>37</v>
      </c>
      <c r="D77" s="179" t="s">
        <v>16</v>
      </c>
      <c r="E77" s="179" t="s">
        <v>16</v>
      </c>
      <c r="F77" s="179" t="s">
        <v>16</v>
      </c>
      <c r="G77" s="136">
        <f>SUM(G73:G76)</f>
        <v>0</v>
      </c>
    </row>
    <row r="78" spans="1:7" ht="30" customHeight="1" x14ac:dyDescent="0.25">
      <c r="A78" s="407"/>
      <c r="B78" s="180" t="s">
        <v>176</v>
      </c>
      <c r="C78" s="175"/>
      <c r="D78" s="154"/>
      <c r="E78" s="163" t="s">
        <v>16</v>
      </c>
      <c r="F78" s="163" t="s">
        <v>16</v>
      </c>
      <c r="G78" s="163" t="s">
        <v>16</v>
      </c>
    </row>
    <row r="79" spans="1:7" x14ac:dyDescent="0.25">
      <c r="A79" s="407"/>
      <c r="B79" s="181"/>
      <c r="C79" s="175"/>
      <c r="D79" s="154"/>
      <c r="E79" s="163" t="s">
        <v>16</v>
      </c>
      <c r="F79" s="163" t="s">
        <v>16</v>
      </c>
      <c r="G79" s="163" t="s">
        <v>16</v>
      </c>
    </row>
    <row r="80" spans="1:7" x14ac:dyDescent="0.25">
      <c r="A80" s="407"/>
      <c r="B80" s="133"/>
      <c r="C80" s="175"/>
      <c r="D80" s="154" t="s">
        <v>16</v>
      </c>
      <c r="E80" s="163" t="s">
        <v>16</v>
      </c>
      <c r="F80" s="163" t="s">
        <v>16</v>
      </c>
      <c r="G80" s="154"/>
    </row>
    <row r="81" spans="1:7" x14ac:dyDescent="0.25">
      <c r="A81" s="407"/>
      <c r="B81" s="133"/>
      <c r="C81" s="135" t="s">
        <v>37</v>
      </c>
      <c r="D81" s="136" t="s">
        <v>16</v>
      </c>
      <c r="E81" s="136" t="s">
        <v>16</v>
      </c>
      <c r="F81" s="136" t="s">
        <v>16</v>
      </c>
      <c r="G81" s="136">
        <f>SUM(G77:G80)</f>
        <v>0</v>
      </c>
    </row>
    <row r="82" spans="1:7" ht="30" x14ac:dyDescent="0.25">
      <c r="A82" s="407"/>
      <c r="B82" s="406" t="s">
        <v>177</v>
      </c>
      <c r="C82" s="175" t="s">
        <v>178</v>
      </c>
      <c r="D82" s="176" t="s">
        <v>16</v>
      </c>
      <c r="E82" s="176" t="s">
        <v>16</v>
      </c>
      <c r="F82" s="176" t="s">
        <v>16</v>
      </c>
      <c r="G82" s="154"/>
    </row>
    <row r="83" spans="1:7" x14ac:dyDescent="0.25">
      <c r="A83" s="408"/>
      <c r="B83" s="408"/>
      <c r="C83" s="135" t="s">
        <v>37</v>
      </c>
      <c r="D83" s="177" t="s">
        <v>16</v>
      </c>
      <c r="E83" s="177" t="s">
        <v>16</v>
      </c>
      <c r="F83" s="177" t="s">
        <v>16</v>
      </c>
      <c r="G83" s="136">
        <f>SUM(G82:G82)</f>
        <v>0</v>
      </c>
    </row>
    <row r="84" spans="1:7" x14ac:dyDescent="0.25">
      <c r="A84" s="415" t="s">
        <v>68</v>
      </c>
      <c r="B84" s="416"/>
      <c r="C84" s="182"/>
      <c r="D84" s="183">
        <v>0</v>
      </c>
      <c r="E84" s="183">
        <v>0</v>
      </c>
      <c r="F84" s="183">
        <f>F66</f>
        <v>0.6</v>
      </c>
      <c r="G84" s="184">
        <f>G83+G66+G64+G62</f>
        <v>2.8</v>
      </c>
    </row>
    <row r="85" spans="1:7" x14ac:dyDescent="0.25">
      <c r="A85" s="129"/>
      <c r="B85" s="129"/>
      <c r="C85" s="130"/>
      <c r="D85" s="130"/>
      <c r="E85" s="130"/>
      <c r="F85" s="130"/>
      <c r="G85" s="130"/>
    </row>
  </sheetData>
  <mergeCells count="50">
    <mergeCell ref="A84:B84"/>
    <mergeCell ref="B61:B62"/>
    <mergeCell ref="A63:A83"/>
    <mergeCell ref="B63:B64"/>
    <mergeCell ref="B65:B66"/>
    <mergeCell ref="B67:B68"/>
    <mergeCell ref="B69:B70"/>
    <mergeCell ref="B71:B72"/>
    <mergeCell ref="B73:B74"/>
    <mergeCell ref="B82:B83"/>
    <mergeCell ref="G58:G60"/>
    <mergeCell ref="A44:B44"/>
    <mergeCell ref="A46:E46"/>
    <mergeCell ref="A47:E47"/>
    <mergeCell ref="A49:F49"/>
    <mergeCell ref="A56:A57"/>
    <mergeCell ref="B56:B57"/>
    <mergeCell ref="C56:C57"/>
    <mergeCell ref="D56:G56"/>
    <mergeCell ref="A58:A60"/>
    <mergeCell ref="B58:B59"/>
    <mergeCell ref="D58:D60"/>
    <mergeCell ref="E58:E60"/>
    <mergeCell ref="F58:F60"/>
    <mergeCell ref="B34:B35"/>
    <mergeCell ref="A36:A39"/>
    <mergeCell ref="B36:B37"/>
    <mergeCell ref="A40:A43"/>
    <mergeCell ref="B40:B41"/>
    <mergeCell ref="B42:B43"/>
    <mergeCell ref="B16:B17"/>
    <mergeCell ref="A18:A21"/>
    <mergeCell ref="B18:B20"/>
    <mergeCell ref="B21:B22"/>
    <mergeCell ref="A24:A33"/>
    <mergeCell ref="B24:B29"/>
    <mergeCell ref="B30:B31"/>
    <mergeCell ref="F13:F14"/>
    <mergeCell ref="A1:E1"/>
    <mergeCell ref="A2:E2"/>
    <mergeCell ref="A4:F4"/>
    <mergeCell ref="A11:A12"/>
    <mergeCell ref="B11:B12"/>
    <mergeCell ref="C11:C12"/>
    <mergeCell ref="D11:F11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9" workbookViewId="0">
      <selection activeCell="G6" sqref="G6:L6"/>
    </sheetView>
  </sheetViews>
  <sheetFormatPr defaultRowHeight="15" x14ac:dyDescent="0.25"/>
  <cols>
    <col min="10" max="10" width="15.5703125" customWidth="1"/>
    <col min="11" max="11" width="17.7109375" customWidth="1"/>
    <col min="12" max="12" width="20.7109375" customWidth="1"/>
  </cols>
  <sheetData>
    <row r="1" spans="1:12" ht="16.5" x14ac:dyDescent="0.25">
      <c r="A1" s="218"/>
      <c r="B1" s="218"/>
      <c r="C1" s="218"/>
      <c r="D1" s="218"/>
      <c r="E1" s="218"/>
      <c r="F1" s="218"/>
      <c r="G1" s="218"/>
      <c r="H1" s="218"/>
      <c r="I1" s="218"/>
      <c r="J1" s="420" t="s">
        <v>179</v>
      </c>
      <c r="K1" s="420"/>
      <c r="L1" s="420"/>
    </row>
    <row r="2" spans="1:12" ht="16.5" x14ac:dyDescent="0.25">
      <c r="A2" s="420" t="s">
        <v>180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16.5" x14ac:dyDescent="0.25">
      <c r="A3" s="421" t="s">
        <v>181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2" ht="16.5" x14ac:dyDescent="0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ht="15.75" x14ac:dyDescent="0.25">
      <c r="A5" s="419" t="s">
        <v>0</v>
      </c>
      <c r="B5" s="419"/>
      <c r="C5" s="419"/>
      <c r="D5" s="419" t="s">
        <v>182</v>
      </c>
      <c r="E5" s="419"/>
      <c r="F5" s="419"/>
      <c r="G5" s="419"/>
      <c r="H5" s="419"/>
      <c r="I5" s="419"/>
      <c r="J5" s="419"/>
      <c r="K5" s="419"/>
      <c r="L5" s="419"/>
    </row>
    <row r="6" spans="1:12" ht="15.75" x14ac:dyDescent="0.25">
      <c r="A6" s="419" t="s">
        <v>183</v>
      </c>
      <c r="B6" s="419"/>
      <c r="C6" s="419"/>
      <c r="D6" s="419"/>
      <c r="E6" s="419"/>
      <c r="F6" s="419"/>
      <c r="G6" s="419" t="s">
        <v>184</v>
      </c>
      <c r="H6" s="419"/>
      <c r="I6" s="419"/>
      <c r="J6" s="419"/>
      <c r="K6" s="419"/>
      <c r="L6" s="419"/>
    </row>
    <row r="7" spans="1:12" ht="15.75" x14ac:dyDescent="0.25">
      <c r="A7" s="419" t="s">
        <v>185</v>
      </c>
      <c r="B7" s="419"/>
      <c r="C7" s="419"/>
      <c r="D7" s="419" t="s">
        <v>186</v>
      </c>
      <c r="E7" s="419"/>
      <c r="F7" s="419"/>
      <c r="G7" s="419"/>
      <c r="H7" s="219"/>
      <c r="I7" s="220"/>
      <c r="J7" s="220"/>
      <c r="K7" s="220"/>
      <c r="L7" s="220"/>
    </row>
    <row r="8" spans="1:12" ht="15.75" x14ac:dyDescent="0.25">
      <c r="A8" s="419" t="s">
        <v>187</v>
      </c>
      <c r="B8" s="419"/>
      <c r="C8" s="419"/>
      <c r="D8" s="419" t="s">
        <v>188</v>
      </c>
      <c r="E8" s="419"/>
      <c r="F8" s="419"/>
      <c r="G8" s="419"/>
      <c r="H8" s="419"/>
      <c r="I8" s="419"/>
      <c r="J8" s="419"/>
      <c r="K8" s="419"/>
      <c r="L8" s="419"/>
    </row>
    <row r="9" spans="1:12" ht="15.75" x14ac:dyDescent="0.25">
      <c r="A9" s="219"/>
      <c r="B9" s="219"/>
      <c r="C9" s="219"/>
      <c r="D9" s="219"/>
      <c r="E9" s="422" t="s">
        <v>189</v>
      </c>
      <c r="F9" s="422"/>
      <c r="G9" s="422"/>
      <c r="H9" s="422"/>
      <c r="I9" s="422"/>
      <c r="J9" s="423">
        <v>3</v>
      </c>
      <c r="K9" s="423"/>
      <c r="L9" s="423"/>
    </row>
    <row r="10" spans="1:12" ht="15.75" x14ac:dyDescent="0.25">
      <c r="A10" s="221"/>
      <c r="B10" s="221"/>
      <c r="C10" s="221"/>
      <c r="D10" s="221"/>
      <c r="E10" s="424" t="s">
        <v>190</v>
      </c>
      <c r="F10" s="424"/>
      <c r="G10" s="424"/>
      <c r="H10" s="424"/>
      <c r="I10" s="424"/>
      <c r="J10" s="425">
        <v>3</v>
      </c>
      <c r="K10" s="425"/>
      <c r="L10" s="425"/>
    </row>
    <row r="11" spans="1:12" ht="15.75" x14ac:dyDescent="0.25">
      <c r="A11" s="426" t="s">
        <v>191</v>
      </c>
      <c r="B11" s="427"/>
      <c r="C11" s="428"/>
      <c r="D11" s="426" t="s">
        <v>192</v>
      </c>
      <c r="E11" s="428"/>
      <c r="F11" s="426" t="s">
        <v>193</v>
      </c>
      <c r="G11" s="427"/>
      <c r="H11" s="427"/>
      <c r="I11" s="428"/>
      <c r="J11" s="435" t="s">
        <v>194</v>
      </c>
      <c r="K11" s="436"/>
      <c r="L11" s="437"/>
    </row>
    <row r="12" spans="1:12" ht="15.75" x14ac:dyDescent="0.25">
      <c r="A12" s="429"/>
      <c r="B12" s="430"/>
      <c r="C12" s="431"/>
      <c r="D12" s="429"/>
      <c r="E12" s="431"/>
      <c r="F12" s="429"/>
      <c r="G12" s="430"/>
      <c r="H12" s="430"/>
      <c r="I12" s="431"/>
      <c r="J12" s="435" t="s">
        <v>195</v>
      </c>
      <c r="K12" s="436"/>
      <c r="L12" s="437"/>
    </row>
    <row r="13" spans="1:12" ht="15.75" x14ac:dyDescent="0.25">
      <c r="A13" s="432"/>
      <c r="B13" s="433"/>
      <c r="C13" s="434"/>
      <c r="D13" s="432"/>
      <c r="E13" s="434"/>
      <c r="F13" s="432"/>
      <c r="G13" s="433"/>
      <c r="H13" s="433"/>
      <c r="I13" s="434"/>
      <c r="J13" s="222" t="s">
        <v>11</v>
      </c>
      <c r="K13" s="222" t="s">
        <v>12</v>
      </c>
      <c r="L13" s="222" t="s">
        <v>13</v>
      </c>
    </row>
    <row r="14" spans="1:12" ht="16.5" x14ac:dyDescent="0.25">
      <c r="A14" s="438" t="s">
        <v>196</v>
      </c>
      <c r="B14" s="439"/>
      <c r="C14" s="440"/>
      <c r="D14" s="438" t="s">
        <v>197</v>
      </c>
      <c r="E14" s="440"/>
      <c r="F14" s="444" t="s">
        <v>198</v>
      </c>
      <c r="G14" s="445"/>
      <c r="H14" s="445"/>
      <c r="I14" s="446"/>
      <c r="J14" s="223">
        <v>725000</v>
      </c>
      <c r="K14" s="223">
        <v>0</v>
      </c>
      <c r="L14" s="223"/>
    </row>
    <row r="15" spans="1:12" ht="16.5" x14ac:dyDescent="0.25">
      <c r="A15" s="441"/>
      <c r="B15" s="442"/>
      <c r="C15" s="443"/>
      <c r="D15" s="441"/>
      <c r="E15" s="443"/>
      <c r="F15" s="444" t="s">
        <v>199</v>
      </c>
      <c r="G15" s="447"/>
      <c r="H15" s="447"/>
      <c r="I15" s="448"/>
      <c r="J15" s="223"/>
      <c r="K15" s="223">
        <v>0</v>
      </c>
      <c r="L15" s="223">
        <v>500000</v>
      </c>
    </row>
    <row r="16" spans="1:12" ht="16.5" x14ac:dyDescent="0.25">
      <c r="A16" s="441"/>
      <c r="B16" s="442"/>
      <c r="C16" s="443"/>
      <c r="D16" s="441"/>
      <c r="E16" s="443"/>
      <c r="F16" s="444" t="s">
        <v>200</v>
      </c>
      <c r="G16" s="447"/>
      <c r="H16" s="447"/>
      <c r="I16" s="448"/>
      <c r="J16" s="223"/>
      <c r="K16" s="223">
        <v>0</v>
      </c>
      <c r="L16" s="223">
        <v>500000</v>
      </c>
    </row>
    <row r="17" spans="1:12" ht="18.75" x14ac:dyDescent="0.25">
      <c r="A17" s="449" t="s">
        <v>68</v>
      </c>
      <c r="B17" s="450"/>
      <c r="C17" s="450"/>
      <c r="D17" s="450"/>
      <c r="E17" s="450"/>
      <c r="F17" s="450"/>
      <c r="G17" s="450"/>
      <c r="H17" s="450"/>
      <c r="I17" s="451"/>
      <c r="J17" s="224">
        <v>725000</v>
      </c>
      <c r="K17" s="224">
        <v>0</v>
      </c>
      <c r="L17" s="224">
        <v>1000000</v>
      </c>
    </row>
    <row r="18" spans="1:12" ht="18.75" x14ac:dyDescent="0.25">
      <c r="A18" s="225"/>
      <c r="B18" s="225"/>
      <c r="C18" s="225"/>
      <c r="D18" s="225"/>
      <c r="E18" s="225"/>
      <c r="F18" s="225"/>
      <c r="G18" s="225"/>
      <c r="H18" s="225"/>
      <c r="I18" s="225"/>
      <c r="J18" s="226"/>
      <c r="K18" s="226"/>
      <c r="L18" s="226"/>
    </row>
    <row r="19" spans="1:12" ht="16.5" x14ac:dyDescent="0.25">
      <c r="A19" s="218"/>
      <c r="B19" s="218"/>
      <c r="C19" s="218"/>
      <c r="D19" s="218"/>
      <c r="E19" s="218"/>
      <c r="F19" s="218"/>
      <c r="G19" s="218"/>
      <c r="H19" s="218"/>
      <c r="I19" s="218"/>
      <c r="J19" s="420" t="s">
        <v>179</v>
      </c>
      <c r="K19" s="420"/>
      <c r="L19" s="420"/>
    </row>
    <row r="20" spans="1:12" ht="16.5" x14ac:dyDescent="0.25">
      <c r="A20" s="420" t="s">
        <v>180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</row>
    <row r="21" spans="1:12" ht="16.5" x14ac:dyDescent="0.25">
      <c r="A21" s="421" t="s">
        <v>181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</row>
    <row r="22" spans="1:12" ht="16.5" x14ac:dyDescent="0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1:12" ht="15.75" x14ac:dyDescent="0.25">
      <c r="A23" s="419" t="s">
        <v>0</v>
      </c>
      <c r="B23" s="419"/>
      <c r="C23" s="419"/>
      <c r="D23" s="419" t="s">
        <v>182</v>
      </c>
      <c r="E23" s="419"/>
      <c r="F23" s="419"/>
      <c r="G23" s="419"/>
      <c r="H23" s="419"/>
      <c r="I23" s="419"/>
      <c r="J23" s="419"/>
      <c r="K23" s="419"/>
      <c r="L23" s="419"/>
    </row>
    <row r="24" spans="1:12" ht="15.75" x14ac:dyDescent="0.25">
      <c r="A24" s="419" t="s">
        <v>183</v>
      </c>
      <c r="B24" s="419"/>
      <c r="C24" s="419"/>
      <c r="D24" s="419"/>
      <c r="E24" s="419"/>
      <c r="F24" s="419"/>
      <c r="G24" s="419" t="s">
        <v>184</v>
      </c>
      <c r="H24" s="419"/>
      <c r="I24" s="419"/>
      <c r="J24" s="419"/>
      <c r="K24" s="419"/>
      <c r="L24" s="419"/>
    </row>
    <row r="25" spans="1:12" ht="15.75" x14ac:dyDescent="0.25">
      <c r="A25" s="419" t="s">
        <v>185</v>
      </c>
      <c r="B25" s="419"/>
      <c r="C25" s="419"/>
      <c r="D25" s="419" t="s">
        <v>186</v>
      </c>
      <c r="E25" s="419"/>
      <c r="F25" s="419"/>
      <c r="G25" s="419"/>
      <c r="H25" s="219"/>
      <c r="I25" s="220"/>
      <c r="J25" s="220"/>
      <c r="K25" s="220"/>
      <c r="L25" s="220"/>
    </row>
    <row r="26" spans="1:12" ht="15.75" x14ac:dyDescent="0.25">
      <c r="A26" s="419" t="s">
        <v>187</v>
      </c>
      <c r="B26" s="419"/>
      <c r="C26" s="419"/>
      <c r="D26" s="419" t="s">
        <v>188</v>
      </c>
      <c r="E26" s="419"/>
      <c r="F26" s="419"/>
      <c r="G26" s="419"/>
      <c r="H26" s="419"/>
      <c r="I26" s="419"/>
      <c r="J26" s="419"/>
      <c r="K26" s="419"/>
      <c r="L26" s="419"/>
    </row>
    <row r="27" spans="1:12" ht="15.75" x14ac:dyDescent="0.25">
      <c r="A27" s="219"/>
      <c r="B27" s="219"/>
      <c r="C27" s="219"/>
      <c r="D27" s="219"/>
      <c r="E27" s="422" t="s">
        <v>189</v>
      </c>
      <c r="F27" s="422"/>
      <c r="G27" s="422"/>
      <c r="H27" s="422"/>
      <c r="I27" s="422"/>
      <c r="J27" s="423">
        <v>3</v>
      </c>
      <c r="K27" s="423"/>
      <c r="L27" s="423"/>
    </row>
    <row r="28" spans="1:12" ht="15.75" x14ac:dyDescent="0.25">
      <c r="A28" s="221"/>
      <c r="B28" s="221"/>
      <c r="C28" s="221"/>
      <c r="D28" s="221"/>
      <c r="E28" s="424" t="s">
        <v>190</v>
      </c>
      <c r="F28" s="424"/>
      <c r="G28" s="424"/>
      <c r="H28" s="424"/>
      <c r="I28" s="424"/>
      <c r="J28" s="425">
        <v>3</v>
      </c>
      <c r="K28" s="425"/>
      <c r="L28" s="425"/>
    </row>
    <row r="29" spans="1:12" ht="15.75" x14ac:dyDescent="0.25">
      <c r="A29" s="426" t="s">
        <v>191</v>
      </c>
      <c r="B29" s="427"/>
      <c r="C29" s="428"/>
      <c r="D29" s="426" t="s">
        <v>192</v>
      </c>
      <c r="E29" s="428"/>
      <c r="F29" s="426" t="s">
        <v>193</v>
      </c>
      <c r="G29" s="427"/>
      <c r="H29" s="427"/>
      <c r="I29" s="428"/>
      <c r="J29" s="435" t="s">
        <v>194</v>
      </c>
      <c r="K29" s="436"/>
      <c r="L29" s="437"/>
    </row>
    <row r="30" spans="1:12" ht="15.75" x14ac:dyDescent="0.25">
      <c r="A30" s="429"/>
      <c r="B30" s="430"/>
      <c r="C30" s="431"/>
      <c r="D30" s="429"/>
      <c r="E30" s="431"/>
      <c r="F30" s="429"/>
      <c r="G30" s="430"/>
      <c r="H30" s="430"/>
      <c r="I30" s="431"/>
      <c r="J30" s="435" t="s">
        <v>195</v>
      </c>
      <c r="K30" s="436"/>
      <c r="L30" s="437"/>
    </row>
    <row r="31" spans="1:12" ht="15.75" x14ac:dyDescent="0.25">
      <c r="A31" s="432"/>
      <c r="B31" s="433"/>
      <c r="C31" s="434"/>
      <c r="D31" s="432"/>
      <c r="E31" s="434"/>
      <c r="F31" s="432"/>
      <c r="G31" s="433"/>
      <c r="H31" s="433"/>
      <c r="I31" s="434"/>
      <c r="J31" s="222" t="s">
        <v>11</v>
      </c>
      <c r="K31" s="222" t="s">
        <v>12</v>
      </c>
      <c r="L31" s="222" t="s">
        <v>13</v>
      </c>
    </row>
    <row r="32" spans="1:12" ht="16.5" x14ac:dyDescent="0.25">
      <c r="A32" s="438" t="s">
        <v>201</v>
      </c>
      <c r="B32" s="439"/>
      <c r="C32" s="440"/>
      <c r="D32" s="438" t="s">
        <v>202</v>
      </c>
      <c r="E32" s="440"/>
      <c r="F32" s="444" t="s">
        <v>203</v>
      </c>
      <c r="G32" s="445"/>
      <c r="H32" s="445"/>
      <c r="I32" s="446"/>
      <c r="J32" s="223">
        <v>425000</v>
      </c>
      <c r="K32" s="223"/>
      <c r="L32" s="223"/>
    </row>
    <row r="33" spans="1:12" ht="16.5" x14ac:dyDescent="0.25">
      <c r="A33" s="441"/>
      <c r="B33" s="442"/>
      <c r="C33" s="443"/>
      <c r="D33" s="441"/>
      <c r="E33" s="443"/>
      <c r="F33" s="444" t="s">
        <v>204</v>
      </c>
      <c r="G33" s="447"/>
      <c r="H33" s="447"/>
      <c r="I33" s="448"/>
      <c r="J33" s="223"/>
      <c r="K33" s="223">
        <v>425000</v>
      </c>
      <c r="L33" s="223"/>
    </row>
    <row r="34" spans="1:12" ht="16.5" x14ac:dyDescent="0.25">
      <c r="A34" s="441"/>
      <c r="B34" s="442"/>
      <c r="C34" s="443"/>
      <c r="D34" s="441"/>
      <c r="E34" s="443"/>
      <c r="F34" s="452" t="s">
        <v>205</v>
      </c>
      <c r="G34" s="453"/>
      <c r="H34" s="453"/>
      <c r="I34" s="454"/>
      <c r="J34" s="223"/>
      <c r="K34" s="223"/>
      <c r="L34" s="223">
        <v>425000</v>
      </c>
    </row>
    <row r="35" spans="1:12" ht="18.75" x14ac:dyDescent="0.25">
      <c r="A35" s="449" t="s">
        <v>68</v>
      </c>
      <c r="B35" s="450"/>
      <c r="C35" s="450"/>
      <c r="D35" s="450"/>
      <c r="E35" s="450"/>
      <c r="F35" s="450"/>
      <c r="G35" s="450"/>
      <c r="H35" s="450"/>
      <c r="I35" s="451"/>
      <c r="J35" s="224">
        <v>425000</v>
      </c>
      <c r="K35" s="224">
        <v>425000</v>
      </c>
      <c r="L35" s="224">
        <v>425000</v>
      </c>
    </row>
    <row r="36" spans="1:12" ht="16.5" x14ac:dyDescent="0.2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</row>
  </sheetData>
  <mergeCells count="52">
    <mergeCell ref="A35:I35"/>
    <mergeCell ref="E28:I28"/>
    <mergeCell ref="J28:L28"/>
    <mergeCell ref="A29:C31"/>
    <mergeCell ref="D29:E31"/>
    <mergeCell ref="F29:I31"/>
    <mergeCell ref="J29:L29"/>
    <mergeCell ref="J30:L30"/>
    <mergeCell ref="A32:C34"/>
    <mergeCell ref="D32:E34"/>
    <mergeCell ref="F32:I32"/>
    <mergeCell ref="F33:I33"/>
    <mergeCell ref="F34:I34"/>
    <mergeCell ref="A25:C25"/>
    <mergeCell ref="D25:G25"/>
    <mergeCell ref="A26:C26"/>
    <mergeCell ref="D26:L26"/>
    <mergeCell ref="E27:I27"/>
    <mergeCell ref="J27:L27"/>
    <mergeCell ref="A24:F24"/>
    <mergeCell ref="G24:L24"/>
    <mergeCell ref="A14:C16"/>
    <mergeCell ref="D14:E16"/>
    <mergeCell ref="F14:I14"/>
    <mergeCell ref="F15:I15"/>
    <mergeCell ref="F16:I16"/>
    <mergeCell ref="A17:I17"/>
    <mergeCell ref="J19:L19"/>
    <mergeCell ref="A20:L20"/>
    <mergeCell ref="A21:L21"/>
    <mergeCell ref="A23:C23"/>
    <mergeCell ref="D23:L23"/>
    <mergeCell ref="E10:I10"/>
    <mergeCell ref="J10:L10"/>
    <mergeCell ref="A11:C13"/>
    <mergeCell ref="D11:E13"/>
    <mergeCell ref="F11:I13"/>
    <mergeCell ref="J11:L11"/>
    <mergeCell ref="J12:L12"/>
    <mergeCell ref="A7:C7"/>
    <mergeCell ref="D7:G7"/>
    <mergeCell ref="A8:C8"/>
    <mergeCell ref="D8:L8"/>
    <mergeCell ref="E9:I9"/>
    <mergeCell ref="J9:L9"/>
    <mergeCell ref="A6:F6"/>
    <mergeCell ref="G6:L6"/>
    <mergeCell ref="J1:L1"/>
    <mergeCell ref="A2:L2"/>
    <mergeCell ref="A3:L3"/>
    <mergeCell ref="A5:C5"/>
    <mergeCell ref="D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80" zoomScaleNormal="80" workbookViewId="0">
      <selection activeCell="B18" sqref="B18:B19"/>
    </sheetView>
  </sheetViews>
  <sheetFormatPr defaultRowHeight="15.75" x14ac:dyDescent="0.25"/>
  <cols>
    <col min="1" max="1" width="16" style="275" customWidth="1"/>
    <col min="2" max="2" width="32.28515625" style="275" customWidth="1"/>
    <col min="3" max="3" width="26.5703125" style="275" customWidth="1"/>
    <col min="4" max="4" width="15.28515625" style="295" customWidth="1"/>
    <col min="5" max="5" width="10.85546875" style="275" customWidth="1"/>
    <col min="6" max="6" width="11" style="275" customWidth="1"/>
    <col min="7" max="7" width="16.28515625" style="275" customWidth="1"/>
    <col min="8" max="16384" width="9.140625" style="275"/>
  </cols>
  <sheetData>
    <row r="1" spans="1:8" x14ac:dyDescent="0.25">
      <c r="F1" s="490" t="s">
        <v>310</v>
      </c>
      <c r="G1" s="490"/>
    </row>
    <row r="2" spans="1:8" ht="19.5" customHeight="1" x14ac:dyDescent="0.25">
      <c r="A2" s="464" t="s">
        <v>326</v>
      </c>
      <c r="B2" s="464"/>
      <c r="C2" s="464"/>
      <c r="D2" s="464"/>
      <c r="E2" s="464"/>
      <c r="F2" s="464"/>
      <c r="G2" s="464"/>
      <c r="H2" s="250"/>
    </row>
    <row r="3" spans="1:8" ht="29.25" customHeight="1" x14ac:dyDescent="0.25">
      <c r="A3" s="464" t="s">
        <v>327</v>
      </c>
      <c r="B3" s="464"/>
      <c r="C3" s="464"/>
      <c r="D3" s="464"/>
      <c r="E3" s="464"/>
      <c r="F3" s="464"/>
      <c r="G3" s="464"/>
      <c r="H3" s="250"/>
    </row>
    <row r="4" spans="1:8" ht="24" customHeight="1" x14ac:dyDescent="0.25">
      <c r="A4" s="465" t="s">
        <v>305</v>
      </c>
      <c r="B4" s="465"/>
      <c r="C4" s="465"/>
      <c r="D4" s="465"/>
      <c r="E4" s="465"/>
      <c r="F4" s="465"/>
      <c r="G4" s="465"/>
    </row>
    <row r="5" spans="1:8" ht="24" customHeight="1" x14ac:dyDescent="0.25">
      <c r="A5" s="465" t="s">
        <v>279</v>
      </c>
      <c r="B5" s="465"/>
      <c r="C5" s="465"/>
      <c r="D5" s="274"/>
    </row>
    <row r="6" spans="1:8" s="296" customFormat="1" ht="40.5" customHeight="1" x14ac:dyDescent="0.25">
      <c r="A6" s="276" t="s">
        <v>306</v>
      </c>
      <c r="B6" s="276"/>
      <c r="C6" s="492" t="s">
        <v>335</v>
      </c>
      <c r="D6" s="492"/>
      <c r="E6" s="492"/>
      <c r="F6" s="492"/>
      <c r="G6" s="492"/>
      <c r="H6" s="277"/>
    </row>
    <row r="7" spans="1:8" ht="20.25" customHeight="1" x14ac:dyDescent="0.25">
      <c r="A7" s="279"/>
      <c r="B7" s="280"/>
      <c r="C7" s="280"/>
      <c r="D7" s="281"/>
      <c r="E7" s="280"/>
      <c r="F7" s="280"/>
      <c r="G7" s="280"/>
    </row>
    <row r="8" spans="1:8" ht="36.75" customHeight="1" x14ac:dyDescent="0.25">
      <c r="A8" s="471" t="s">
        <v>307</v>
      </c>
      <c r="B8" s="471"/>
      <c r="C8" s="471"/>
      <c r="D8" s="491" t="s">
        <v>311</v>
      </c>
      <c r="E8" s="491"/>
      <c r="F8" s="491"/>
      <c r="G8" s="491"/>
      <c r="H8" s="276"/>
    </row>
    <row r="9" spans="1:8" s="265" customFormat="1" ht="30" customHeight="1" x14ac:dyDescent="0.25">
      <c r="A9" s="458" t="s">
        <v>208</v>
      </c>
      <c r="B9" s="466" t="s">
        <v>8</v>
      </c>
      <c r="C9" s="468" t="s">
        <v>9</v>
      </c>
      <c r="D9" s="459" t="s">
        <v>301</v>
      </c>
      <c r="E9" s="470" t="s">
        <v>10</v>
      </c>
      <c r="F9" s="470"/>
      <c r="G9" s="470"/>
    </row>
    <row r="10" spans="1:8" ht="39" customHeight="1" x14ac:dyDescent="0.25">
      <c r="A10" s="458"/>
      <c r="B10" s="467"/>
      <c r="C10" s="469"/>
      <c r="D10" s="460"/>
      <c r="E10" s="282" t="s">
        <v>11</v>
      </c>
      <c r="F10" s="282" t="s">
        <v>12</v>
      </c>
      <c r="G10" s="283" t="s">
        <v>209</v>
      </c>
    </row>
    <row r="11" spans="1:8" ht="110.25" customHeight="1" x14ac:dyDescent="0.25">
      <c r="A11" s="284" t="s">
        <v>354</v>
      </c>
      <c r="B11" s="285" t="s">
        <v>325</v>
      </c>
      <c r="C11" s="286" t="s">
        <v>328</v>
      </c>
      <c r="D11" s="297">
        <v>800000</v>
      </c>
      <c r="E11" s="298">
        <v>300000</v>
      </c>
      <c r="F11" s="298">
        <v>300000</v>
      </c>
      <c r="G11" s="298">
        <v>200000</v>
      </c>
    </row>
    <row r="12" spans="1:8" s="301" customFormat="1" ht="36" customHeight="1" x14ac:dyDescent="0.25">
      <c r="A12" s="472" t="s">
        <v>68</v>
      </c>
      <c r="B12" s="473"/>
      <c r="C12" s="474"/>
      <c r="D12" s="299">
        <f>SUM(E12:G12)</f>
        <v>800000</v>
      </c>
      <c r="E12" s="300">
        <f>SUM(E11:E11)</f>
        <v>300000</v>
      </c>
      <c r="F12" s="300">
        <f>SUM(F11:F11)</f>
        <v>300000</v>
      </c>
      <c r="G12" s="300">
        <f>SUM(G11:G11)</f>
        <v>200000</v>
      </c>
    </row>
    <row r="13" spans="1:8" ht="26.25" customHeight="1" x14ac:dyDescent="0.25">
      <c r="A13" s="280"/>
      <c r="B13" s="280"/>
      <c r="C13" s="280"/>
      <c r="D13" s="281"/>
      <c r="E13" s="302"/>
      <c r="F13" s="280"/>
      <c r="G13" s="280"/>
    </row>
    <row r="14" spans="1:8" ht="42.75" customHeight="1" x14ac:dyDescent="0.25">
      <c r="A14" s="277"/>
      <c r="B14" s="277"/>
      <c r="C14" s="303"/>
      <c r="D14" s="304"/>
      <c r="E14" s="303"/>
      <c r="F14" s="303"/>
      <c r="G14" s="303"/>
    </row>
    <row r="15" spans="1:8" ht="53.25" customHeight="1" x14ac:dyDescent="0.25">
      <c r="A15" s="471" t="s">
        <v>210</v>
      </c>
      <c r="B15" s="471"/>
      <c r="C15" s="493" t="s">
        <v>312</v>
      </c>
      <c r="D15" s="493"/>
      <c r="E15" s="493"/>
      <c r="F15" s="493"/>
      <c r="G15" s="493"/>
    </row>
    <row r="16" spans="1:8" ht="16.5" customHeight="1" x14ac:dyDescent="0.25">
      <c r="A16" s="458" t="s">
        <v>208</v>
      </c>
      <c r="B16" s="458" t="s">
        <v>8</v>
      </c>
      <c r="C16" s="458" t="s">
        <v>9</v>
      </c>
      <c r="D16" s="459" t="s">
        <v>301</v>
      </c>
      <c r="E16" s="478" t="s">
        <v>10</v>
      </c>
      <c r="F16" s="478"/>
      <c r="G16" s="478"/>
    </row>
    <row r="17" spans="1:9" ht="42" customHeight="1" x14ac:dyDescent="0.25">
      <c r="A17" s="458"/>
      <c r="B17" s="458"/>
      <c r="C17" s="458"/>
      <c r="D17" s="460"/>
      <c r="E17" s="287" t="s">
        <v>11</v>
      </c>
      <c r="F17" s="287" t="s">
        <v>12</v>
      </c>
      <c r="G17" s="273" t="s">
        <v>209</v>
      </c>
    </row>
    <row r="18" spans="1:9" ht="87" customHeight="1" x14ac:dyDescent="0.25">
      <c r="A18" s="461" t="s">
        <v>211</v>
      </c>
      <c r="B18" s="463" t="s">
        <v>362</v>
      </c>
      <c r="C18" s="288" t="s">
        <v>321</v>
      </c>
      <c r="D18" s="305">
        <v>1650000</v>
      </c>
      <c r="E18" s="306">
        <v>650000</v>
      </c>
      <c r="F18" s="306">
        <v>500000</v>
      </c>
      <c r="G18" s="306">
        <v>500000</v>
      </c>
    </row>
    <row r="19" spans="1:9" ht="57" customHeight="1" x14ac:dyDescent="0.25">
      <c r="A19" s="462"/>
      <c r="B19" s="463"/>
      <c r="C19" s="289" t="s">
        <v>320</v>
      </c>
      <c r="D19" s="305">
        <v>500000</v>
      </c>
      <c r="E19" s="306">
        <v>200000</v>
      </c>
      <c r="F19" s="306">
        <v>200000</v>
      </c>
      <c r="G19" s="306">
        <v>100000</v>
      </c>
      <c r="I19" s="307"/>
    </row>
    <row r="20" spans="1:9" x14ac:dyDescent="0.25">
      <c r="A20" s="494" t="s">
        <v>68</v>
      </c>
      <c r="B20" s="495"/>
      <c r="C20" s="496"/>
      <c r="D20" s="308">
        <v>2150000</v>
      </c>
      <c r="E20" s="309">
        <f>SUM(E18:E19)</f>
        <v>850000</v>
      </c>
      <c r="F20" s="309">
        <f t="shared" ref="F20:G20" si="0">SUM(F18:F19)</f>
        <v>700000</v>
      </c>
      <c r="G20" s="309">
        <f t="shared" si="0"/>
        <v>600000</v>
      </c>
    </row>
    <row r="21" spans="1:9" ht="219.75" customHeight="1" x14ac:dyDescent="0.25">
      <c r="A21" s="310"/>
      <c r="B21" s="310"/>
      <c r="C21" s="310"/>
      <c r="D21" s="311"/>
      <c r="E21" s="302"/>
      <c r="F21" s="302"/>
      <c r="G21" s="302"/>
    </row>
    <row r="22" spans="1:9" x14ac:dyDescent="0.25">
      <c r="A22" s="497" t="s">
        <v>212</v>
      </c>
      <c r="B22" s="497"/>
      <c r="C22" s="487" t="s">
        <v>315</v>
      </c>
      <c r="D22" s="487"/>
      <c r="E22" s="487"/>
      <c r="F22" s="487"/>
      <c r="G22" s="487"/>
    </row>
    <row r="23" spans="1:9" x14ac:dyDescent="0.25">
      <c r="A23" s="498"/>
      <c r="B23" s="498"/>
      <c r="C23" s="457"/>
      <c r="D23" s="457"/>
      <c r="E23" s="457"/>
      <c r="F23" s="457"/>
      <c r="G23" s="250"/>
    </row>
    <row r="24" spans="1:9" ht="18.75" customHeight="1" x14ac:dyDescent="0.25">
      <c r="A24" s="458" t="s">
        <v>208</v>
      </c>
      <c r="B24" s="458" t="s">
        <v>8</v>
      </c>
      <c r="C24" s="458" t="s">
        <v>9</v>
      </c>
      <c r="D24" s="459" t="s">
        <v>301</v>
      </c>
      <c r="E24" s="478" t="s">
        <v>10</v>
      </c>
      <c r="F24" s="478"/>
      <c r="G24" s="478"/>
    </row>
    <row r="25" spans="1:9" ht="54.75" customHeight="1" x14ac:dyDescent="0.25">
      <c r="A25" s="458"/>
      <c r="B25" s="458"/>
      <c r="C25" s="458"/>
      <c r="D25" s="460"/>
      <c r="E25" s="290" t="s">
        <v>11</v>
      </c>
      <c r="F25" s="290" t="s">
        <v>12</v>
      </c>
      <c r="G25" s="291" t="s">
        <v>209</v>
      </c>
    </row>
    <row r="26" spans="1:9" ht="74.25" customHeight="1" x14ac:dyDescent="0.25">
      <c r="A26" s="455" t="s">
        <v>213</v>
      </c>
      <c r="B26" s="271" t="s">
        <v>334</v>
      </c>
      <c r="C26" s="271" t="s">
        <v>313</v>
      </c>
      <c r="D26" s="312">
        <v>3000000</v>
      </c>
      <c r="E26" s="313">
        <v>1200000</v>
      </c>
      <c r="F26" s="313">
        <v>1000000</v>
      </c>
      <c r="G26" s="313">
        <v>800000</v>
      </c>
    </row>
    <row r="27" spans="1:9" ht="112.5" customHeight="1" x14ac:dyDescent="0.25">
      <c r="A27" s="456"/>
      <c r="B27" s="272" t="s">
        <v>333</v>
      </c>
      <c r="C27" s="271" t="s">
        <v>314</v>
      </c>
      <c r="D27" s="314">
        <v>1000000</v>
      </c>
      <c r="E27" s="313">
        <v>500000</v>
      </c>
      <c r="F27" s="313">
        <v>300000</v>
      </c>
      <c r="G27" s="313">
        <v>200000</v>
      </c>
    </row>
    <row r="28" spans="1:9" s="301" customFormat="1" ht="24" customHeight="1" x14ac:dyDescent="0.25">
      <c r="A28" s="472" t="s">
        <v>68</v>
      </c>
      <c r="B28" s="473"/>
      <c r="C28" s="474"/>
      <c r="D28" s="308">
        <f>SUM(D26:D27)</f>
        <v>4000000</v>
      </c>
      <c r="E28" s="341">
        <f t="shared" ref="E28:G28" si="1">SUM(E26:E27)</f>
        <v>1700000</v>
      </c>
      <c r="F28" s="341">
        <f t="shared" si="1"/>
        <v>1300000</v>
      </c>
      <c r="G28" s="341">
        <f t="shared" si="1"/>
        <v>1000000</v>
      </c>
    </row>
    <row r="29" spans="1:9" ht="167.25" customHeight="1" x14ac:dyDescent="0.25"/>
    <row r="30" spans="1:9" ht="29.25" customHeight="1" x14ac:dyDescent="0.25">
      <c r="A30" s="486" t="s">
        <v>214</v>
      </c>
      <c r="B30" s="486"/>
      <c r="C30" s="487" t="s">
        <v>316</v>
      </c>
      <c r="D30" s="487"/>
      <c r="E30" s="487"/>
      <c r="F30" s="487"/>
      <c r="G30" s="487"/>
    </row>
    <row r="31" spans="1:9" ht="49.5" hidden="1" customHeight="1" x14ac:dyDescent="0.25">
      <c r="A31" s="471"/>
      <c r="B31" s="471"/>
      <c r="C31" s="457"/>
      <c r="D31" s="457"/>
      <c r="E31" s="457"/>
      <c r="F31" s="457"/>
      <c r="G31" s="250"/>
    </row>
    <row r="32" spans="1:9" ht="18.75" customHeight="1" x14ac:dyDescent="0.25">
      <c r="A32" s="458" t="s">
        <v>208</v>
      </c>
      <c r="B32" s="458" t="s">
        <v>8</v>
      </c>
      <c r="C32" s="458" t="s">
        <v>9</v>
      </c>
      <c r="D32" s="459" t="s">
        <v>301</v>
      </c>
      <c r="E32" s="478" t="s">
        <v>10</v>
      </c>
      <c r="F32" s="478"/>
      <c r="G32" s="478"/>
    </row>
    <row r="33" spans="1:7" ht="69" customHeight="1" x14ac:dyDescent="0.25">
      <c r="A33" s="458"/>
      <c r="B33" s="458"/>
      <c r="C33" s="458"/>
      <c r="D33" s="460"/>
      <c r="E33" s="290" t="s">
        <v>11</v>
      </c>
      <c r="F33" s="290" t="s">
        <v>12</v>
      </c>
      <c r="G33" s="291" t="s">
        <v>209</v>
      </c>
    </row>
    <row r="34" spans="1:7" ht="70.5" customHeight="1" x14ac:dyDescent="0.25">
      <c r="A34" s="455" t="s">
        <v>215</v>
      </c>
      <c r="B34" s="288" t="s">
        <v>216</v>
      </c>
      <c r="C34" s="271" t="s">
        <v>317</v>
      </c>
      <c r="D34" s="488">
        <v>2500000</v>
      </c>
      <c r="E34" s="480">
        <v>2500000</v>
      </c>
      <c r="F34" s="481"/>
      <c r="G34" s="482"/>
    </row>
    <row r="35" spans="1:7" ht="72.75" customHeight="1" x14ac:dyDescent="0.25">
      <c r="A35" s="479"/>
      <c r="B35" s="356" t="s">
        <v>361</v>
      </c>
      <c r="C35" s="271" t="s">
        <v>318</v>
      </c>
      <c r="D35" s="489"/>
      <c r="E35" s="483"/>
      <c r="F35" s="484"/>
      <c r="G35" s="485"/>
    </row>
    <row r="36" spans="1:7" ht="121.5" customHeight="1" x14ac:dyDescent="0.25">
      <c r="A36" s="456"/>
      <c r="B36" s="357"/>
      <c r="C36" s="272" t="s">
        <v>319</v>
      </c>
      <c r="D36" s="292">
        <v>550000</v>
      </c>
      <c r="E36" s="313">
        <v>250000</v>
      </c>
      <c r="F36" s="313">
        <v>200000</v>
      </c>
      <c r="G36" s="313">
        <v>100000</v>
      </c>
    </row>
    <row r="37" spans="1:7" s="301" customFormat="1" ht="27" customHeight="1" x14ac:dyDescent="0.25">
      <c r="A37" s="472" t="s">
        <v>68</v>
      </c>
      <c r="B37" s="473"/>
      <c r="C37" s="474"/>
      <c r="D37" s="315">
        <f>SUM(D34:D36)</f>
        <v>3050000</v>
      </c>
      <c r="E37" s="475">
        <v>3050000</v>
      </c>
      <c r="F37" s="476"/>
      <c r="G37" s="477"/>
    </row>
  </sheetData>
  <mergeCells count="47">
    <mergeCell ref="F1:G1"/>
    <mergeCell ref="D8:G8"/>
    <mergeCell ref="A4:G4"/>
    <mergeCell ref="C6:G6"/>
    <mergeCell ref="C24:C25"/>
    <mergeCell ref="E24:G24"/>
    <mergeCell ref="A12:C12"/>
    <mergeCell ref="C15:G15"/>
    <mergeCell ref="A15:B15"/>
    <mergeCell ref="A16:A17"/>
    <mergeCell ref="B16:B17"/>
    <mergeCell ref="C16:C17"/>
    <mergeCell ref="E16:G16"/>
    <mergeCell ref="A20:C20"/>
    <mergeCell ref="A22:B23"/>
    <mergeCell ref="C22:G22"/>
    <mergeCell ref="A28:C28"/>
    <mergeCell ref="A37:C37"/>
    <mergeCell ref="E37:G37"/>
    <mergeCell ref="A32:A33"/>
    <mergeCell ref="B32:B33"/>
    <mergeCell ref="C32:C33"/>
    <mergeCell ref="E32:G32"/>
    <mergeCell ref="A34:A36"/>
    <mergeCell ref="E34:G35"/>
    <mergeCell ref="A30:B31"/>
    <mergeCell ref="C30:G30"/>
    <mergeCell ref="C31:F31"/>
    <mergeCell ref="D32:D33"/>
    <mergeCell ref="D34:D35"/>
    <mergeCell ref="A2:G2"/>
    <mergeCell ref="A3:G3"/>
    <mergeCell ref="A5:C5"/>
    <mergeCell ref="A9:A10"/>
    <mergeCell ref="B9:B10"/>
    <mergeCell ref="C9:C10"/>
    <mergeCell ref="E9:G9"/>
    <mergeCell ref="A8:C8"/>
    <mergeCell ref="D9:D10"/>
    <mergeCell ref="A26:A27"/>
    <mergeCell ref="C23:F23"/>
    <mergeCell ref="A24:A25"/>
    <mergeCell ref="B24:B25"/>
    <mergeCell ref="D16:D17"/>
    <mergeCell ref="D24:D25"/>
    <mergeCell ref="A18:A19"/>
    <mergeCell ref="B18:B19"/>
  </mergeCells>
  <pageMargins left="1" right="0.44" top="0.71" bottom="0.86" header="0.74" footer="0.19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5" workbookViewId="0">
      <selection activeCell="F33" sqref="F33"/>
    </sheetView>
  </sheetViews>
  <sheetFormatPr defaultRowHeight="15" x14ac:dyDescent="0.25"/>
  <cols>
    <col min="1" max="1" width="21" style="213" customWidth="1"/>
    <col min="2" max="2" width="23" style="213" customWidth="1"/>
    <col min="3" max="3" width="26.5703125" style="213" customWidth="1"/>
    <col min="4" max="4" width="13.7109375" style="213" customWidth="1"/>
    <col min="5" max="5" width="13.42578125" style="213" customWidth="1"/>
    <col min="6" max="6" width="19.140625" style="213" customWidth="1"/>
  </cols>
  <sheetData>
    <row r="1" spans="1:6" ht="15.75" x14ac:dyDescent="0.25">
      <c r="F1" s="254"/>
    </row>
    <row r="2" spans="1:6" s="213" customFormat="1" ht="27" customHeight="1" x14ac:dyDescent="0.25">
      <c r="A2" s="499" t="s">
        <v>30</v>
      </c>
      <c r="B2" s="499"/>
      <c r="C2" s="499"/>
      <c r="D2" s="499"/>
      <c r="E2" s="499"/>
      <c r="F2" s="499"/>
    </row>
    <row r="3" spans="1:6" s="264" customFormat="1" ht="27.75" customHeight="1" x14ac:dyDescent="0.25">
      <c r="A3" s="499" t="s">
        <v>125</v>
      </c>
      <c r="B3" s="499"/>
      <c r="C3" s="499"/>
      <c r="D3" s="499"/>
      <c r="E3" s="499"/>
      <c r="F3" s="499"/>
    </row>
    <row r="4" spans="1:6" s="213" customFormat="1" ht="28.5" customHeight="1" x14ac:dyDescent="0.25">
      <c r="A4" s="265" t="s">
        <v>217</v>
      </c>
      <c r="B4" s="500" t="s">
        <v>218</v>
      </c>
      <c r="C4" s="500"/>
      <c r="D4" s="500"/>
      <c r="E4" s="500"/>
      <c r="F4" s="500"/>
    </row>
    <row r="5" spans="1:6" s="207" customFormat="1" ht="31.5" x14ac:dyDescent="0.25">
      <c r="A5" s="265" t="s">
        <v>219</v>
      </c>
      <c r="B5" s="266" t="s">
        <v>220</v>
      </c>
      <c r="C5" s="266"/>
      <c r="D5" s="501" t="s">
        <v>221</v>
      </c>
      <c r="E5" s="501"/>
      <c r="F5" s="268">
        <v>20</v>
      </c>
    </row>
    <row r="6" spans="1:6" s="207" customFormat="1" ht="36" customHeight="1" x14ac:dyDescent="0.25">
      <c r="A6" s="265" t="s">
        <v>222</v>
      </c>
      <c r="B6" s="265" t="s">
        <v>223</v>
      </c>
      <c r="C6" s="267"/>
      <c r="D6" s="501" t="s">
        <v>224</v>
      </c>
      <c r="E6" s="501"/>
      <c r="F6" s="269">
        <v>0.3</v>
      </c>
    </row>
    <row r="7" spans="1:6" ht="15.75" x14ac:dyDescent="0.25">
      <c r="A7" s="506" t="s">
        <v>225</v>
      </c>
      <c r="B7" s="506" t="s">
        <v>226</v>
      </c>
      <c r="C7" s="502" t="s">
        <v>227</v>
      </c>
      <c r="D7" s="507" t="s">
        <v>228</v>
      </c>
      <c r="E7" s="507"/>
      <c r="F7" s="507"/>
    </row>
    <row r="8" spans="1:6" x14ac:dyDescent="0.25">
      <c r="A8" s="506"/>
      <c r="B8" s="506"/>
      <c r="C8" s="502"/>
      <c r="D8" s="502" t="s">
        <v>229</v>
      </c>
      <c r="E8" s="502" t="s">
        <v>12</v>
      </c>
      <c r="F8" s="502" t="s">
        <v>209</v>
      </c>
    </row>
    <row r="9" spans="1:6" x14ac:dyDescent="0.25">
      <c r="A9" s="506"/>
      <c r="B9" s="506"/>
      <c r="C9" s="502"/>
      <c r="D9" s="502"/>
      <c r="E9" s="502"/>
      <c r="F9" s="502"/>
    </row>
    <row r="10" spans="1:6" ht="96" customHeight="1" x14ac:dyDescent="0.25">
      <c r="A10" s="248" t="s">
        <v>265</v>
      </c>
      <c r="B10" s="249" t="s">
        <v>266</v>
      </c>
      <c r="C10" s="249" t="s">
        <v>230</v>
      </c>
      <c r="D10" s="255">
        <v>0.1</v>
      </c>
      <c r="E10" s="255">
        <v>0.1</v>
      </c>
      <c r="F10" s="255">
        <v>0.1</v>
      </c>
    </row>
    <row r="11" spans="1:6" ht="16.5" thickBot="1" x14ac:dyDescent="0.3">
      <c r="A11" s="503" t="s">
        <v>58</v>
      </c>
      <c r="B11" s="504"/>
      <c r="C11" s="505"/>
      <c r="D11" s="256">
        <f>SUM(D10:D10)</f>
        <v>0.1</v>
      </c>
      <c r="E11" s="256">
        <f>SUM(E10:E10)</f>
        <v>0.1</v>
      </c>
      <c r="F11" s="257">
        <f>SUM(F10:F10)</f>
        <v>0.1</v>
      </c>
    </row>
    <row r="12" spans="1:6" ht="15.75" thickTop="1" x14ac:dyDescent="0.25"/>
    <row r="27" spans="1:6" ht="41.25" customHeight="1" x14ac:dyDescent="0.25">
      <c r="A27" s="250" t="s">
        <v>231</v>
      </c>
      <c r="B27" s="471" t="s">
        <v>232</v>
      </c>
      <c r="C27" s="471"/>
      <c r="D27" s="491" t="s">
        <v>224</v>
      </c>
      <c r="E27" s="491"/>
      <c r="F27" s="270">
        <v>19.7</v>
      </c>
    </row>
    <row r="28" spans="1:6" ht="15.75" x14ac:dyDescent="0.25">
      <c r="A28" s="506" t="s">
        <v>225</v>
      </c>
      <c r="B28" s="506" t="s">
        <v>233</v>
      </c>
      <c r="C28" s="502" t="s">
        <v>227</v>
      </c>
      <c r="D28" s="507" t="s">
        <v>228</v>
      </c>
      <c r="E28" s="507"/>
      <c r="F28" s="507"/>
    </row>
    <row r="29" spans="1:6" x14ac:dyDescent="0.25">
      <c r="A29" s="506"/>
      <c r="B29" s="506"/>
      <c r="C29" s="502"/>
      <c r="D29" s="502" t="s">
        <v>229</v>
      </c>
      <c r="E29" s="502" t="s">
        <v>12</v>
      </c>
      <c r="F29" s="502" t="s">
        <v>209</v>
      </c>
    </row>
    <row r="30" spans="1:6" x14ac:dyDescent="0.25">
      <c r="A30" s="506"/>
      <c r="B30" s="506"/>
      <c r="C30" s="502"/>
      <c r="D30" s="502"/>
      <c r="E30" s="502"/>
      <c r="F30" s="502"/>
    </row>
    <row r="31" spans="1:6" ht="108" customHeight="1" x14ac:dyDescent="0.25">
      <c r="A31" s="455" t="s">
        <v>267</v>
      </c>
      <c r="B31" s="241" t="s">
        <v>268</v>
      </c>
      <c r="C31" s="249" t="s">
        <v>234</v>
      </c>
      <c r="D31" s="258">
        <v>2</v>
      </c>
      <c r="E31" s="258">
        <v>2</v>
      </c>
      <c r="F31" s="258">
        <v>4.7</v>
      </c>
    </row>
    <row r="32" spans="1:6" ht="66.75" customHeight="1" x14ac:dyDescent="0.25">
      <c r="A32" s="479"/>
      <c r="B32" s="251" t="s">
        <v>269</v>
      </c>
      <c r="C32" s="249" t="s">
        <v>264</v>
      </c>
      <c r="D32" s="259">
        <v>1</v>
      </c>
      <c r="E32" s="259">
        <v>1</v>
      </c>
      <c r="F32" s="259">
        <v>1</v>
      </c>
    </row>
    <row r="33" spans="1:6" ht="72" customHeight="1" x14ac:dyDescent="0.25">
      <c r="A33" s="479"/>
      <c r="B33" s="241" t="s">
        <v>270</v>
      </c>
      <c r="C33" s="249" t="s">
        <v>235</v>
      </c>
      <c r="D33" s="259">
        <v>1</v>
      </c>
      <c r="E33" s="259">
        <v>2</v>
      </c>
      <c r="F33" s="259">
        <v>3</v>
      </c>
    </row>
    <row r="34" spans="1:6" ht="69" customHeight="1" x14ac:dyDescent="0.25">
      <c r="A34" s="455" t="s">
        <v>271</v>
      </c>
      <c r="B34" s="251" t="s">
        <v>272</v>
      </c>
      <c r="C34" s="252" t="s">
        <v>273</v>
      </c>
      <c r="D34" s="260">
        <v>0.3</v>
      </c>
      <c r="E34" s="261">
        <v>0.3</v>
      </c>
      <c r="F34" s="261">
        <v>0.3</v>
      </c>
    </row>
    <row r="35" spans="1:6" ht="69" customHeight="1" x14ac:dyDescent="0.25">
      <c r="A35" s="456"/>
      <c r="B35" s="251" t="s">
        <v>274</v>
      </c>
      <c r="C35" s="249" t="s">
        <v>275</v>
      </c>
      <c r="D35" s="259">
        <v>0.2</v>
      </c>
      <c r="E35" s="259">
        <v>0.2</v>
      </c>
      <c r="F35" s="259">
        <v>0.2</v>
      </c>
    </row>
    <row r="36" spans="1:6" ht="86.25" customHeight="1" x14ac:dyDescent="0.25">
      <c r="A36" s="463" t="s">
        <v>276</v>
      </c>
      <c r="B36" s="512" t="s">
        <v>277</v>
      </c>
      <c r="C36" s="253" t="s">
        <v>236</v>
      </c>
      <c r="D36" s="259">
        <v>0</v>
      </c>
      <c r="E36" s="259">
        <v>0</v>
      </c>
      <c r="F36" s="259">
        <v>0.5</v>
      </c>
    </row>
    <row r="37" spans="1:6" ht="51.75" customHeight="1" x14ac:dyDescent="0.25">
      <c r="A37" s="463"/>
      <c r="B37" s="512"/>
      <c r="C37" s="253" t="s">
        <v>237</v>
      </c>
      <c r="D37" s="262"/>
      <c r="E37" s="262"/>
      <c r="F37" s="262"/>
    </row>
    <row r="38" spans="1:6" ht="15.75" x14ac:dyDescent="0.25">
      <c r="A38" s="508" t="s">
        <v>58</v>
      </c>
      <c r="B38" s="509"/>
      <c r="C38" s="510"/>
      <c r="D38" s="263">
        <f>SUM(D31:D37)</f>
        <v>4.5</v>
      </c>
      <c r="E38" s="263">
        <f t="shared" ref="E38:F38" si="0">SUM(E31:E37)</f>
        <v>5.5</v>
      </c>
      <c r="F38" s="263">
        <f t="shared" si="0"/>
        <v>9.6999999999999993</v>
      </c>
    </row>
    <row r="40" spans="1:6" ht="15.75" x14ac:dyDescent="0.25">
      <c r="A40" s="511" t="s">
        <v>69</v>
      </c>
      <c r="B40" s="511"/>
      <c r="C40" s="511"/>
      <c r="D40" s="263">
        <f>D11+D38</f>
        <v>4.5999999999999996</v>
      </c>
      <c r="E40" s="263">
        <f t="shared" ref="E40:F40" si="1">E11+E38</f>
        <v>5.6</v>
      </c>
      <c r="F40" s="263">
        <f t="shared" si="1"/>
        <v>9.7999999999999989</v>
      </c>
    </row>
  </sheetData>
  <mergeCells count="28">
    <mergeCell ref="A38:C38"/>
    <mergeCell ref="A40:C40"/>
    <mergeCell ref="E29:E30"/>
    <mergeCell ref="F29:F30"/>
    <mergeCell ref="A31:A33"/>
    <mergeCell ref="A34:A35"/>
    <mergeCell ref="A36:A37"/>
    <mergeCell ref="B36:B37"/>
    <mergeCell ref="A28:A30"/>
    <mergeCell ref="B28:B30"/>
    <mergeCell ref="C28:C30"/>
    <mergeCell ref="D28:F28"/>
    <mergeCell ref="D29:D30"/>
    <mergeCell ref="E8:E9"/>
    <mergeCell ref="F8:F9"/>
    <mergeCell ref="A11:C11"/>
    <mergeCell ref="B27:C27"/>
    <mergeCell ref="D27:E27"/>
    <mergeCell ref="A7:A9"/>
    <mergeCell ref="B7:B9"/>
    <mergeCell ref="C7:C9"/>
    <mergeCell ref="D7:F7"/>
    <mergeCell ref="D8:D9"/>
    <mergeCell ref="A2:F2"/>
    <mergeCell ref="A3:F3"/>
    <mergeCell ref="B4:F4"/>
    <mergeCell ref="D5:E5"/>
    <mergeCell ref="D6:E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H10" sqref="H10"/>
    </sheetView>
  </sheetViews>
  <sheetFormatPr defaultRowHeight="15" x14ac:dyDescent="0.25"/>
  <cols>
    <col min="1" max="1" width="30.140625" customWidth="1"/>
    <col min="2" max="2" width="31" customWidth="1"/>
    <col min="3" max="3" width="27" customWidth="1"/>
    <col min="4" max="4" width="15.42578125" customWidth="1"/>
    <col min="5" max="5" width="15.85546875" customWidth="1"/>
    <col min="6" max="6" width="16.140625" customWidth="1"/>
  </cols>
  <sheetData>
    <row r="1" spans="1:6" x14ac:dyDescent="0.25">
      <c r="F1" s="239"/>
    </row>
    <row r="2" spans="1:6" x14ac:dyDescent="0.25">
      <c r="F2" s="240"/>
    </row>
    <row r="3" spans="1:6" x14ac:dyDescent="0.25">
      <c r="F3" s="240" t="s">
        <v>239</v>
      </c>
    </row>
    <row r="5" spans="1:6" ht="18.75" x14ac:dyDescent="0.3">
      <c r="A5" s="513" t="s">
        <v>240</v>
      </c>
      <c r="B5" s="513"/>
      <c r="C5" s="513"/>
      <c r="D5" s="513"/>
      <c r="E5" s="513"/>
      <c r="F5" s="513"/>
    </row>
    <row r="6" spans="1:6" ht="18.75" x14ac:dyDescent="0.25">
      <c r="A6" s="514" t="s">
        <v>206</v>
      </c>
      <c r="B6" s="514"/>
      <c r="C6" s="514"/>
      <c r="D6" s="514"/>
      <c r="E6" s="514"/>
      <c r="F6" s="514"/>
    </row>
    <row r="7" spans="1:6" ht="15.75" x14ac:dyDescent="0.25">
      <c r="A7" s="228" t="s">
        <v>241</v>
      </c>
      <c r="B7" s="228"/>
      <c r="C7" s="228"/>
      <c r="D7" s="228"/>
      <c r="E7" s="228"/>
      <c r="F7" s="228"/>
    </row>
    <row r="8" spans="1:6" ht="15.75" x14ac:dyDescent="0.25">
      <c r="A8" s="229" t="s">
        <v>242</v>
      </c>
      <c r="B8" s="229"/>
      <c r="C8" s="229"/>
      <c r="D8" s="229"/>
      <c r="E8" s="229"/>
      <c r="F8" s="229"/>
    </row>
    <row r="9" spans="1:6" ht="15.75" x14ac:dyDescent="0.25">
      <c r="A9" s="230" t="s">
        <v>243</v>
      </c>
      <c r="C9" s="230"/>
      <c r="D9" s="230"/>
      <c r="E9" s="230"/>
      <c r="F9" s="230"/>
    </row>
    <row r="10" spans="1:6" ht="42" customHeight="1" x14ac:dyDescent="0.25">
      <c r="A10" s="519" t="s">
        <v>244</v>
      </c>
      <c r="B10" s="519"/>
      <c r="C10" s="519"/>
      <c r="D10" s="518" t="s">
        <v>245</v>
      </c>
      <c r="E10" s="518"/>
      <c r="F10" s="518"/>
    </row>
    <row r="11" spans="1:6" x14ac:dyDescent="0.25">
      <c r="A11" s="515" t="s">
        <v>246</v>
      </c>
      <c r="B11" s="516" t="s">
        <v>247</v>
      </c>
      <c r="C11" s="516" t="s">
        <v>248</v>
      </c>
      <c r="D11" s="517" t="s">
        <v>15</v>
      </c>
      <c r="E11" s="517"/>
      <c r="F11" s="517"/>
    </row>
    <row r="12" spans="1:6" x14ac:dyDescent="0.25">
      <c r="A12" s="515"/>
      <c r="B12" s="516"/>
      <c r="C12" s="516"/>
      <c r="D12" s="231" t="s">
        <v>11</v>
      </c>
      <c r="E12" s="231" t="s">
        <v>12</v>
      </c>
      <c r="F12" s="231" t="s">
        <v>13</v>
      </c>
    </row>
    <row r="13" spans="1:6" x14ac:dyDescent="0.25">
      <c r="A13" s="527" t="s">
        <v>249</v>
      </c>
      <c r="B13" s="522" t="s">
        <v>250</v>
      </c>
      <c r="C13" s="522" t="s">
        <v>251</v>
      </c>
      <c r="D13" s="520">
        <v>0.45</v>
      </c>
      <c r="E13" s="520">
        <v>0.4</v>
      </c>
      <c r="F13" s="520">
        <v>0.4</v>
      </c>
    </row>
    <row r="14" spans="1:6" x14ac:dyDescent="0.25">
      <c r="A14" s="528"/>
      <c r="B14" s="522"/>
      <c r="C14" s="522"/>
      <c r="D14" s="520"/>
      <c r="E14" s="520"/>
      <c r="F14" s="520"/>
    </row>
    <row r="15" spans="1:6" ht="41.25" customHeight="1" x14ac:dyDescent="0.25">
      <c r="A15" s="528"/>
      <c r="B15" s="522"/>
      <c r="C15" s="522"/>
      <c r="D15" s="520"/>
      <c r="E15" s="520"/>
      <c r="F15" s="520"/>
    </row>
    <row r="16" spans="1:6" x14ac:dyDescent="0.25">
      <c r="A16" s="528"/>
      <c r="B16" s="418" t="s">
        <v>252</v>
      </c>
      <c r="C16" s="418" t="s">
        <v>253</v>
      </c>
      <c r="D16" s="521">
        <v>0.1</v>
      </c>
      <c r="E16" s="521">
        <v>0.05</v>
      </c>
      <c r="F16" s="521">
        <v>0.05</v>
      </c>
    </row>
    <row r="17" spans="1:6" x14ac:dyDescent="0.25">
      <c r="A17" s="528"/>
      <c r="B17" s="418"/>
      <c r="C17" s="418"/>
      <c r="D17" s="521"/>
      <c r="E17" s="521"/>
      <c r="F17" s="521"/>
    </row>
    <row r="18" spans="1:6" x14ac:dyDescent="0.25">
      <c r="A18" s="528"/>
      <c r="B18" s="418"/>
      <c r="C18" s="418"/>
      <c r="D18" s="521"/>
      <c r="E18" s="521"/>
      <c r="F18" s="521"/>
    </row>
    <row r="19" spans="1:6" x14ac:dyDescent="0.25">
      <c r="A19" s="528"/>
      <c r="B19" s="418"/>
      <c r="C19" s="418"/>
      <c r="D19" s="521"/>
      <c r="E19" s="521"/>
      <c r="F19" s="521"/>
    </row>
    <row r="20" spans="1:6" x14ac:dyDescent="0.25">
      <c r="A20" s="528"/>
      <c r="B20" s="522" t="s">
        <v>254</v>
      </c>
      <c r="C20" s="522" t="s">
        <v>255</v>
      </c>
      <c r="D20" s="520">
        <v>0.15</v>
      </c>
      <c r="E20" s="520">
        <v>0.1</v>
      </c>
      <c r="F20" s="520">
        <v>0.05</v>
      </c>
    </row>
    <row r="21" spans="1:6" ht="82.5" customHeight="1" x14ac:dyDescent="0.25">
      <c r="A21" s="528"/>
      <c r="B21" s="522"/>
      <c r="C21" s="522"/>
      <c r="D21" s="520"/>
      <c r="E21" s="520"/>
      <c r="F21" s="520"/>
    </row>
    <row r="22" spans="1:6" ht="82.5" customHeight="1" x14ac:dyDescent="0.25">
      <c r="A22" s="529"/>
      <c r="B22" s="232" t="s">
        <v>256</v>
      </c>
      <c r="C22" s="232" t="s">
        <v>251</v>
      </c>
      <c r="D22" s="233">
        <v>0.35</v>
      </c>
      <c r="E22" s="233">
        <v>0.3</v>
      </c>
      <c r="F22" s="233">
        <v>0.3</v>
      </c>
    </row>
    <row r="23" spans="1:6" x14ac:dyDescent="0.25">
      <c r="A23" s="234"/>
      <c r="B23" s="235"/>
      <c r="C23" s="235"/>
      <c r="D23" s="236"/>
      <c r="E23" s="236"/>
      <c r="F23" s="236"/>
    </row>
    <row r="24" spans="1:6" x14ac:dyDescent="0.25">
      <c r="F24" t="s">
        <v>238</v>
      </c>
    </row>
    <row r="25" spans="1:6" x14ac:dyDescent="0.25">
      <c r="F25" t="s">
        <v>239</v>
      </c>
    </row>
    <row r="26" spans="1:6" ht="18.75" x14ac:dyDescent="0.3">
      <c r="A26" s="513" t="s">
        <v>240</v>
      </c>
      <c r="B26" s="513"/>
      <c r="C26" s="513"/>
      <c r="D26" s="513"/>
      <c r="E26" s="513"/>
      <c r="F26" s="513"/>
    </row>
    <row r="27" spans="1:6" ht="18.75" x14ac:dyDescent="0.25">
      <c r="A27" s="514" t="s">
        <v>206</v>
      </c>
      <c r="B27" s="514"/>
      <c r="C27" s="514"/>
      <c r="D27" s="514"/>
      <c r="E27" s="514"/>
      <c r="F27" s="514"/>
    </row>
    <row r="28" spans="1:6" ht="15.75" x14ac:dyDescent="0.25">
      <c r="A28" s="229" t="s">
        <v>241</v>
      </c>
      <c r="B28" s="229"/>
      <c r="C28" s="229"/>
      <c r="D28" s="229"/>
      <c r="E28" s="229"/>
      <c r="F28" s="229"/>
    </row>
    <row r="29" spans="1:6" ht="15.75" x14ac:dyDescent="0.25">
      <c r="A29" s="229" t="s">
        <v>242</v>
      </c>
      <c r="B29" s="229"/>
      <c r="C29" s="229"/>
      <c r="D29" s="229"/>
      <c r="E29" s="229"/>
      <c r="F29" s="229"/>
    </row>
    <row r="30" spans="1:6" ht="15.75" x14ac:dyDescent="0.25">
      <c r="A30" s="230" t="s">
        <v>243</v>
      </c>
      <c r="C30" s="230"/>
      <c r="D30" s="230"/>
      <c r="E30" s="230"/>
      <c r="F30" s="230"/>
    </row>
    <row r="31" spans="1:6" s="238" customFormat="1" ht="28.5" customHeight="1" x14ac:dyDescent="0.25">
      <c r="A31" s="519" t="s">
        <v>257</v>
      </c>
      <c r="B31" s="519"/>
      <c r="C31" s="519"/>
      <c r="D31" s="524" t="s">
        <v>258</v>
      </c>
      <c r="E31" s="524"/>
      <c r="F31" s="524"/>
    </row>
    <row r="32" spans="1:6" x14ac:dyDescent="0.25">
      <c r="A32" s="515" t="s">
        <v>246</v>
      </c>
      <c r="B32" s="516" t="s">
        <v>247</v>
      </c>
      <c r="C32" s="516" t="s">
        <v>248</v>
      </c>
      <c r="D32" s="517" t="s">
        <v>15</v>
      </c>
      <c r="E32" s="517"/>
      <c r="F32" s="517"/>
    </row>
    <row r="33" spans="1:6" x14ac:dyDescent="0.25">
      <c r="A33" s="515"/>
      <c r="B33" s="516"/>
      <c r="C33" s="516"/>
      <c r="D33" s="237" t="s">
        <v>11</v>
      </c>
      <c r="E33" s="237" t="s">
        <v>12</v>
      </c>
      <c r="F33" s="237" t="s">
        <v>13</v>
      </c>
    </row>
    <row r="34" spans="1:6" x14ac:dyDescent="0.25">
      <c r="A34" s="525" t="s">
        <v>259</v>
      </c>
      <c r="B34" s="418" t="s">
        <v>260</v>
      </c>
      <c r="C34" s="418" t="s">
        <v>261</v>
      </c>
      <c r="D34" s="523">
        <v>1.2</v>
      </c>
      <c r="E34" s="523">
        <v>0.7</v>
      </c>
      <c r="F34" s="523">
        <v>0.3</v>
      </c>
    </row>
    <row r="35" spans="1:6" x14ac:dyDescent="0.25">
      <c r="A35" s="525"/>
      <c r="B35" s="418"/>
      <c r="C35" s="418"/>
      <c r="D35" s="523"/>
      <c r="E35" s="523"/>
      <c r="F35" s="523"/>
    </row>
    <row r="36" spans="1:6" x14ac:dyDescent="0.25">
      <c r="A36" s="522"/>
      <c r="B36" s="418"/>
      <c r="C36" s="418"/>
      <c r="D36" s="523"/>
      <c r="E36" s="523"/>
      <c r="F36" s="523"/>
    </row>
    <row r="37" spans="1:6" ht="39" customHeight="1" x14ac:dyDescent="0.25">
      <c r="A37" s="522"/>
      <c r="B37" s="418"/>
      <c r="C37" s="418"/>
      <c r="D37" s="523"/>
      <c r="E37" s="523"/>
      <c r="F37" s="523"/>
    </row>
    <row r="38" spans="1:6" x14ac:dyDescent="0.25">
      <c r="A38" s="526"/>
      <c r="B38" s="418" t="s">
        <v>262</v>
      </c>
      <c r="C38" s="418" t="s">
        <v>263</v>
      </c>
      <c r="D38" s="523">
        <v>0.1</v>
      </c>
      <c r="E38" s="523"/>
      <c r="F38" s="523"/>
    </row>
    <row r="39" spans="1:6" x14ac:dyDescent="0.25">
      <c r="A39" s="526"/>
      <c r="B39" s="418"/>
      <c r="C39" s="418"/>
      <c r="D39" s="523"/>
      <c r="E39" s="523"/>
      <c r="F39" s="523"/>
    </row>
    <row r="40" spans="1:6" x14ac:dyDescent="0.25">
      <c r="A40" s="526"/>
      <c r="B40" s="418"/>
      <c r="C40" s="418"/>
      <c r="D40" s="523"/>
      <c r="E40" s="523"/>
      <c r="F40" s="523"/>
    </row>
    <row r="41" spans="1:6" ht="38.25" customHeight="1" x14ac:dyDescent="0.25">
      <c r="A41" s="526"/>
      <c r="B41" s="418"/>
      <c r="C41" s="418"/>
      <c r="D41" s="523"/>
      <c r="E41" s="523"/>
      <c r="F41" s="523"/>
    </row>
  </sheetData>
  <mergeCells count="41">
    <mergeCell ref="F20:F21"/>
    <mergeCell ref="F34:F37"/>
    <mergeCell ref="B38:B41"/>
    <mergeCell ref="C38:C41"/>
    <mergeCell ref="D38:F41"/>
    <mergeCell ref="A26:F26"/>
    <mergeCell ref="A27:F27"/>
    <mergeCell ref="A32:A33"/>
    <mergeCell ref="B32:B33"/>
    <mergeCell ref="C32:C33"/>
    <mergeCell ref="D32:F32"/>
    <mergeCell ref="D31:F31"/>
    <mergeCell ref="A31:C31"/>
    <mergeCell ref="A34:A41"/>
    <mergeCell ref="A13:A22"/>
    <mergeCell ref="B13:B15"/>
    <mergeCell ref="D34:D37"/>
    <mergeCell ref="E34:E37"/>
    <mergeCell ref="B20:B21"/>
    <mergeCell ref="C20:C21"/>
    <mergeCell ref="D20:D21"/>
    <mergeCell ref="E20:E21"/>
    <mergeCell ref="B34:B37"/>
    <mergeCell ref="C34:C37"/>
    <mergeCell ref="F13:F15"/>
    <mergeCell ref="B16:B19"/>
    <mergeCell ref="C16:C19"/>
    <mergeCell ref="D16:D19"/>
    <mergeCell ref="E16:E19"/>
    <mergeCell ref="F16:F19"/>
    <mergeCell ref="D13:D15"/>
    <mergeCell ref="E13:E15"/>
    <mergeCell ref="C13:C15"/>
    <mergeCell ref="A5:F5"/>
    <mergeCell ref="A6:F6"/>
    <mergeCell ref="A11:A12"/>
    <mergeCell ref="B11:B12"/>
    <mergeCell ref="C11:C12"/>
    <mergeCell ref="D11:F11"/>
    <mergeCell ref="D10:F10"/>
    <mergeCell ref="A10:C10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17" sqref="A17:A20"/>
    </sheetView>
  </sheetViews>
  <sheetFormatPr defaultColWidth="11.5703125" defaultRowHeight="12.75" x14ac:dyDescent="0.2"/>
  <cols>
    <col min="1" max="1" width="4.42578125" style="316" customWidth="1"/>
    <col min="2" max="2" width="11.5703125" style="317"/>
    <col min="3" max="3" width="7.5703125" style="317" customWidth="1"/>
    <col min="4" max="4" width="12.7109375" style="317" customWidth="1"/>
    <col min="5" max="5" width="17.85546875" style="317" customWidth="1"/>
    <col min="6" max="6" width="9" style="317" customWidth="1"/>
    <col min="7" max="7" width="7.5703125" style="317" customWidth="1"/>
    <col min="8" max="8" width="6.85546875" style="317" customWidth="1"/>
    <col min="9" max="9" width="32" style="317" customWidth="1"/>
    <col min="10" max="10" width="13.42578125" style="317" customWidth="1"/>
    <col min="11" max="11" width="6.85546875" style="317" customWidth="1"/>
    <col min="12" max="16384" width="11.5703125" style="317"/>
  </cols>
  <sheetData>
    <row r="1" spans="1:14" x14ac:dyDescent="0.2">
      <c r="J1" s="555" t="s">
        <v>308</v>
      </c>
      <c r="K1" s="555"/>
    </row>
    <row r="2" spans="1:14" ht="25.5" customHeight="1" x14ac:dyDescent="0.25">
      <c r="A2" s="556" t="s">
        <v>300</v>
      </c>
      <c r="B2" s="556"/>
      <c r="C2" s="556"/>
      <c r="D2" s="556"/>
      <c r="E2" s="556"/>
      <c r="F2" s="556"/>
      <c r="G2" s="556"/>
      <c r="H2" s="556"/>
      <c r="I2" s="556"/>
      <c r="J2" s="556"/>
      <c r="K2" s="278"/>
    </row>
    <row r="3" spans="1:14" ht="29.25" customHeight="1" x14ac:dyDescent="0.25">
      <c r="A3" s="557" t="s">
        <v>304</v>
      </c>
      <c r="B3" s="557"/>
      <c r="C3" s="557"/>
      <c r="D3" s="557"/>
      <c r="E3" s="557"/>
      <c r="F3" s="557"/>
      <c r="G3" s="557"/>
      <c r="H3" s="557"/>
      <c r="I3" s="557"/>
      <c r="J3" s="557"/>
      <c r="K3" s="213"/>
    </row>
    <row r="4" spans="1:14" ht="24" customHeight="1" x14ac:dyDescent="0.25">
      <c r="B4" s="293" t="s">
        <v>281</v>
      </c>
      <c r="C4" s="293"/>
      <c r="D4" s="293"/>
      <c r="E4" s="293"/>
      <c r="F4" s="293"/>
      <c r="G4" s="293"/>
      <c r="H4" s="293"/>
      <c r="I4" s="213"/>
      <c r="J4" s="213"/>
      <c r="K4" s="213"/>
    </row>
    <row r="5" spans="1:14" ht="24" customHeight="1" x14ac:dyDescent="0.25">
      <c r="B5" s="553" t="s">
        <v>279</v>
      </c>
      <c r="C5" s="553"/>
      <c r="D5" s="553"/>
      <c r="E5" s="213"/>
      <c r="F5" s="213"/>
      <c r="G5" s="213"/>
      <c r="H5" s="213"/>
      <c r="I5" s="213"/>
      <c r="J5" s="213"/>
      <c r="K5" s="213"/>
    </row>
    <row r="6" spans="1:14" s="318" customFormat="1" ht="40.5" customHeight="1" x14ac:dyDescent="0.25">
      <c r="A6" s="316"/>
      <c r="B6" s="293" t="s">
        <v>280</v>
      </c>
      <c r="C6" s="293"/>
      <c r="D6" s="293"/>
      <c r="E6" s="278"/>
      <c r="F6" s="294"/>
      <c r="G6" s="294"/>
      <c r="H6" s="554" t="s">
        <v>207</v>
      </c>
      <c r="I6" s="554"/>
      <c r="J6" s="554"/>
      <c r="K6" s="554"/>
    </row>
    <row r="7" spans="1:14" ht="20.25" customHeight="1" x14ac:dyDescent="0.2">
      <c r="B7" s="319"/>
      <c r="C7" s="320"/>
      <c r="D7" s="320"/>
      <c r="E7" s="320"/>
      <c r="F7" s="320"/>
      <c r="G7" s="320"/>
      <c r="H7" s="320"/>
    </row>
    <row r="8" spans="1:14" s="321" customFormat="1" ht="38.25" customHeight="1" x14ac:dyDescent="0.25">
      <c r="A8" s="547" t="s">
        <v>282</v>
      </c>
      <c r="B8" s="547" t="s">
        <v>283</v>
      </c>
      <c r="C8" s="547" t="s">
        <v>284</v>
      </c>
      <c r="D8" s="547" t="s">
        <v>285</v>
      </c>
      <c r="E8" s="552" t="s">
        <v>286</v>
      </c>
      <c r="F8" s="552"/>
      <c r="G8" s="552"/>
      <c r="H8" s="552"/>
      <c r="I8" s="561" t="s">
        <v>290</v>
      </c>
      <c r="J8" s="564" t="s">
        <v>291</v>
      </c>
      <c r="K8" s="561" t="s">
        <v>324</v>
      </c>
    </row>
    <row r="9" spans="1:14" ht="29.25" customHeight="1" x14ac:dyDescent="0.2">
      <c r="A9" s="548"/>
      <c r="B9" s="548"/>
      <c r="C9" s="548"/>
      <c r="D9" s="548"/>
      <c r="E9" s="550" t="s">
        <v>287</v>
      </c>
      <c r="F9" s="322" t="s">
        <v>288</v>
      </c>
      <c r="G9" s="560" t="s">
        <v>289</v>
      </c>
      <c r="H9" s="560"/>
      <c r="I9" s="562"/>
      <c r="J9" s="565"/>
      <c r="K9" s="562"/>
    </row>
    <row r="10" spans="1:14" ht="15" customHeight="1" x14ac:dyDescent="0.2">
      <c r="A10" s="549"/>
      <c r="B10" s="549"/>
      <c r="C10" s="549"/>
      <c r="D10" s="549"/>
      <c r="E10" s="551"/>
      <c r="F10" s="323">
        <v>2017</v>
      </c>
      <c r="G10" s="323">
        <v>2022</v>
      </c>
      <c r="H10" s="323">
        <v>2023</v>
      </c>
      <c r="I10" s="563"/>
      <c r="J10" s="566"/>
      <c r="K10" s="563"/>
    </row>
    <row r="11" spans="1:14" ht="68.25" customHeight="1" x14ac:dyDescent="0.2">
      <c r="A11" s="530">
        <v>1</v>
      </c>
      <c r="B11" s="533" t="s">
        <v>292</v>
      </c>
      <c r="C11" s="533">
        <v>2.2999999999999998</v>
      </c>
      <c r="D11" s="536" t="s">
        <v>350</v>
      </c>
      <c r="E11" s="324" t="s">
        <v>351</v>
      </c>
      <c r="F11" s="325">
        <v>10</v>
      </c>
      <c r="G11" s="327" t="s">
        <v>336</v>
      </c>
      <c r="H11" s="327" t="s">
        <v>336</v>
      </c>
      <c r="I11" s="539" t="s">
        <v>329</v>
      </c>
      <c r="J11" s="539" t="s">
        <v>293</v>
      </c>
      <c r="K11" s="567">
        <v>0.8</v>
      </c>
    </row>
    <row r="12" spans="1:14" ht="121.5" customHeight="1" x14ac:dyDescent="0.2">
      <c r="A12" s="532"/>
      <c r="B12" s="535"/>
      <c r="C12" s="535"/>
      <c r="D12" s="538"/>
      <c r="E12" s="324" t="s">
        <v>352</v>
      </c>
      <c r="F12" s="325">
        <v>5000</v>
      </c>
      <c r="G12" s="326">
        <v>10000</v>
      </c>
      <c r="H12" s="327" t="s">
        <v>353</v>
      </c>
      <c r="I12" s="541"/>
      <c r="J12" s="541"/>
      <c r="K12" s="568"/>
    </row>
    <row r="13" spans="1:14" ht="88.5" customHeight="1" x14ac:dyDescent="0.2">
      <c r="A13" s="530">
        <v>2</v>
      </c>
      <c r="B13" s="533" t="s">
        <v>294</v>
      </c>
      <c r="C13" s="533" t="s">
        <v>302</v>
      </c>
      <c r="D13" s="536" t="s">
        <v>295</v>
      </c>
      <c r="E13" s="350" t="s">
        <v>342</v>
      </c>
      <c r="F13" s="346" t="s">
        <v>339</v>
      </c>
      <c r="G13" s="328">
        <v>25</v>
      </c>
      <c r="H13" s="328">
        <v>30</v>
      </c>
      <c r="I13" s="539" t="s">
        <v>323</v>
      </c>
      <c r="J13" s="539" t="s">
        <v>345</v>
      </c>
      <c r="K13" s="558">
        <v>1.65</v>
      </c>
    </row>
    <row r="14" spans="1:14" ht="51" x14ac:dyDescent="0.2">
      <c r="A14" s="531"/>
      <c r="B14" s="534"/>
      <c r="C14" s="534"/>
      <c r="D14" s="537"/>
      <c r="E14" s="329" t="s">
        <v>343</v>
      </c>
      <c r="F14" s="346" t="s">
        <v>344</v>
      </c>
      <c r="G14" s="328">
        <v>330</v>
      </c>
      <c r="H14" s="328">
        <v>350</v>
      </c>
      <c r="I14" s="541"/>
      <c r="J14" s="541"/>
      <c r="K14" s="559"/>
    </row>
    <row r="15" spans="1:14" ht="40.5" customHeight="1" x14ac:dyDescent="0.2">
      <c r="A15" s="531"/>
      <c r="B15" s="534"/>
      <c r="C15" s="534"/>
      <c r="D15" s="537"/>
      <c r="E15" s="329" t="s">
        <v>337</v>
      </c>
      <c r="F15" s="346" t="s">
        <v>338</v>
      </c>
      <c r="G15" s="346" t="s">
        <v>338</v>
      </c>
      <c r="H15" s="346" t="s">
        <v>340</v>
      </c>
      <c r="I15" s="343" t="s">
        <v>322</v>
      </c>
      <c r="J15" s="343" t="s">
        <v>355</v>
      </c>
      <c r="K15" s="348">
        <v>0.5</v>
      </c>
      <c r="N15" s="351"/>
    </row>
    <row r="16" spans="1:14" ht="53.25" customHeight="1" x14ac:dyDescent="0.2">
      <c r="A16" s="532"/>
      <c r="B16" s="535"/>
      <c r="C16" s="535"/>
      <c r="D16" s="538"/>
      <c r="E16" s="339" t="s">
        <v>358</v>
      </c>
      <c r="F16" s="347">
        <v>150</v>
      </c>
      <c r="G16" s="328">
        <v>150</v>
      </c>
      <c r="H16" s="328">
        <v>150</v>
      </c>
      <c r="I16" s="344"/>
      <c r="J16" s="344"/>
      <c r="K16" s="349"/>
    </row>
    <row r="17" spans="1:11" ht="51.75" customHeight="1" x14ac:dyDescent="0.2">
      <c r="A17" s="530">
        <v>3</v>
      </c>
      <c r="B17" s="539" t="s">
        <v>296</v>
      </c>
      <c r="C17" s="533">
        <v>2.4</v>
      </c>
      <c r="D17" s="539" t="s">
        <v>213</v>
      </c>
      <c r="E17" s="331" t="s">
        <v>330</v>
      </c>
      <c r="F17" s="332">
        <v>100</v>
      </c>
      <c r="G17" s="332">
        <v>200</v>
      </c>
      <c r="H17" s="332">
        <v>250</v>
      </c>
      <c r="I17" s="329" t="s">
        <v>331</v>
      </c>
      <c r="J17" s="539" t="s">
        <v>360</v>
      </c>
      <c r="K17" s="333">
        <v>3</v>
      </c>
    </row>
    <row r="18" spans="1:11" ht="66.75" customHeight="1" x14ac:dyDescent="0.2">
      <c r="A18" s="531"/>
      <c r="B18" s="540"/>
      <c r="C18" s="534"/>
      <c r="D18" s="540"/>
      <c r="E18" s="334" t="s">
        <v>341</v>
      </c>
      <c r="F18" s="332">
        <v>100</v>
      </c>
      <c r="G18" s="332">
        <v>200</v>
      </c>
      <c r="H18" s="332">
        <v>250</v>
      </c>
      <c r="I18" s="539" t="s">
        <v>332</v>
      </c>
      <c r="J18" s="540"/>
      <c r="K18" s="569">
        <v>1</v>
      </c>
    </row>
    <row r="19" spans="1:11" ht="39.75" customHeight="1" x14ac:dyDescent="0.2">
      <c r="A19" s="531"/>
      <c r="B19" s="540"/>
      <c r="C19" s="534"/>
      <c r="D19" s="540"/>
      <c r="E19" s="352" t="s">
        <v>346</v>
      </c>
      <c r="F19" s="335">
        <v>0.35</v>
      </c>
      <c r="G19" s="336">
        <v>0.34</v>
      </c>
      <c r="H19" s="336">
        <v>0.33</v>
      </c>
      <c r="I19" s="540"/>
      <c r="J19" s="540"/>
      <c r="K19" s="570"/>
    </row>
    <row r="20" spans="1:11" ht="42" customHeight="1" x14ac:dyDescent="0.2">
      <c r="A20" s="532"/>
      <c r="B20" s="541"/>
      <c r="C20" s="535"/>
      <c r="D20" s="541"/>
      <c r="E20" s="334" t="s">
        <v>347</v>
      </c>
      <c r="F20" s="353">
        <v>0.25</v>
      </c>
      <c r="G20" s="353">
        <v>0.15</v>
      </c>
      <c r="H20" s="353">
        <v>0.1</v>
      </c>
      <c r="I20" s="541"/>
      <c r="J20" s="541"/>
      <c r="K20" s="571"/>
    </row>
    <row r="21" spans="1:11" ht="41.25" customHeight="1" x14ac:dyDescent="0.2">
      <c r="A21" s="342">
        <v>4</v>
      </c>
      <c r="B21" s="539" t="s">
        <v>297</v>
      </c>
      <c r="C21" s="539" t="s">
        <v>303</v>
      </c>
      <c r="D21" s="539" t="s">
        <v>215</v>
      </c>
      <c r="E21" s="539" t="s">
        <v>359</v>
      </c>
      <c r="F21" s="545">
        <v>4000</v>
      </c>
      <c r="G21" s="545">
        <v>6000</v>
      </c>
      <c r="H21" s="545">
        <v>7000</v>
      </c>
      <c r="I21" s="539" t="s">
        <v>298</v>
      </c>
      <c r="J21" s="343" t="s">
        <v>348</v>
      </c>
      <c r="K21" s="558">
        <v>2.5</v>
      </c>
    </row>
    <row r="22" spans="1:11" ht="42" customHeight="1" x14ac:dyDescent="0.2">
      <c r="A22" s="345"/>
      <c r="B22" s="540"/>
      <c r="C22" s="540"/>
      <c r="D22" s="540"/>
      <c r="E22" s="541"/>
      <c r="F22" s="546"/>
      <c r="G22" s="546"/>
      <c r="H22" s="546"/>
      <c r="I22" s="541"/>
      <c r="J22" s="355" t="s">
        <v>349</v>
      </c>
      <c r="K22" s="559"/>
    </row>
    <row r="23" spans="1:11" ht="60" customHeight="1" x14ac:dyDescent="0.2">
      <c r="A23" s="337"/>
      <c r="B23" s="540"/>
      <c r="C23" s="540"/>
      <c r="D23" s="540"/>
      <c r="E23" s="340" t="s">
        <v>356</v>
      </c>
      <c r="F23" s="354">
        <v>30</v>
      </c>
      <c r="G23" s="354">
        <v>60</v>
      </c>
      <c r="H23" s="354">
        <v>70</v>
      </c>
      <c r="I23" s="340" t="s">
        <v>309</v>
      </c>
      <c r="J23" s="329" t="s">
        <v>357</v>
      </c>
      <c r="K23" s="330">
        <v>0.55000000000000004</v>
      </c>
    </row>
    <row r="24" spans="1:11" ht="25.5" customHeight="1" x14ac:dyDescent="0.2">
      <c r="A24" s="542" t="s">
        <v>299</v>
      </c>
      <c r="B24" s="543"/>
      <c r="C24" s="543"/>
      <c r="D24" s="543"/>
      <c r="E24" s="543"/>
      <c r="F24" s="543"/>
      <c r="G24" s="543"/>
      <c r="H24" s="543"/>
      <c r="I24" s="543"/>
      <c r="J24" s="544"/>
      <c r="K24" s="338">
        <v>10</v>
      </c>
    </row>
  </sheetData>
  <mergeCells count="46">
    <mergeCell ref="K21:K22"/>
    <mergeCell ref="G9:H9"/>
    <mergeCell ref="I8:I10"/>
    <mergeCell ref="J8:J10"/>
    <mergeCell ref="K8:K10"/>
    <mergeCell ref="K11:K12"/>
    <mergeCell ref="J13:J14"/>
    <mergeCell ref="J11:J12"/>
    <mergeCell ref="K18:K20"/>
    <mergeCell ref="J17:J20"/>
    <mergeCell ref="I18:I20"/>
    <mergeCell ref="I13:I14"/>
    <mergeCell ref="K13:K14"/>
    <mergeCell ref="B5:D5"/>
    <mergeCell ref="H6:K6"/>
    <mergeCell ref="J1:K1"/>
    <mergeCell ref="A2:J2"/>
    <mergeCell ref="A3:J3"/>
    <mergeCell ref="A8:A10"/>
    <mergeCell ref="B8:B10"/>
    <mergeCell ref="C8:C10"/>
    <mergeCell ref="D8:D10"/>
    <mergeCell ref="E9:E10"/>
    <mergeCell ref="E8:H8"/>
    <mergeCell ref="A24:J24"/>
    <mergeCell ref="B21:B23"/>
    <mergeCell ref="C21:C23"/>
    <mergeCell ref="D21:D23"/>
    <mergeCell ref="E21:E22"/>
    <mergeCell ref="F21:F22"/>
    <mergeCell ref="G21:G22"/>
    <mergeCell ref="H21:H22"/>
    <mergeCell ref="I21:I22"/>
    <mergeCell ref="A11:A12"/>
    <mergeCell ref="B11:B12"/>
    <mergeCell ref="C11:C12"/>
    <mergeCell ref="D11:D12"/>
    <mergeCell ref="I11:I12"/>
    <mergeCell ref="A13:A16"/>
    <mergeCell ref="B13:B16"/>
    <mergeCell ref="C13:C16"/>
    <mergeCell ref="D13:D16"/>
    <mergeCell ref="D17:D20"/>
    <mergeCell ref="A17:A20"/>
    <mergeCell ref="B17:B20"/>
    <mergeCell ref="C17:C20"/>
  </mergeCells>
  <pageMargins left="1" right="0.5" top="0.85" bottom="0.2" header="0.71" footer="0.19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Agri </vt:lpstr>
      <vt:lpstr>Irri</vt:lpstr>
      <vt:lpstr>Coop </vt:lpstr>
      <vt:lpstr>form 3a</vt:lpstr>
      <vt:lpstr>water </vt:lpstr>
      <vt:lpstr>Trade</vt:lpstr>
      <vt:lpstr>form3</vt:lpstr>
      <vt:lpstr>'Agri '!Print_Area</vt:lpstr>
      <vt:lpstr>form3!Print_Titles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2022-01-27T04:18:51Z</dcterms:modified>
</cp:coreProperties>
</file>